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EE\SEE (-63320201-) Oprava osvětlení v žst.Horka na M.,Řepčín,Olomouc–Město\ZD pro uchazeče\"/>
    </mc:Choice>
  </mc:AlternateContent>
  <bookViews>
    <workbookView xWindow="0" yWindow="0" windowWidth="21570" windowHeight="9405"/>
  </bookViews>
  <sheets>
    <sheet name="Rekapitulace stavby" sheetId="1" r:id="rId1"/>
    <sheet name="1.1 - nz. Horka nad Morav..." sheetId="2" r:id="rId2"/>
    <sheet name="2.1 - ŽST Řepčín, oprava ..." sheetId="3" r:id="rId3"/>
    <sheet name="2.2 - ŽST Řepčín - oprava..." sheetId="4" r:id="rId4"/>
    <sheet name="3.1 - Rozvody NN" sheetId="5" r:id="rId5"/>
    <sheet name="3.2 - Zemní práce" sheetId="6" r:id="rId6"/>
    <sheet name="3.3 - VRN" sheetId="7" r:id="rId7"/>
  </sheets>
  <definedNames>
    <definedName name="_xlnm._FilterDatabase" localSheetId="1" hidden="1">'1.1 - nz. Horka nad Morav...'!$C$126:$K$248</definedName>
    <definedName name="_xlnm._FilterDatabase" localSheetId="2" hidden="1">'2.1 - ŽST Řepčín, oprava ...'!$C$123:$K$186</definedName>
    <definedName name="_xlnm._FilterDatabase" localSheetId="3" hidden="1">'2.2 - ŽST Řepčín - oprava...'!$C$125:$K$187</definedName>
    <definedName name="_xlnm._FilterDatabase" localSheetId="4" hidden="1">'3.1 - Rozvody NN'!$C$120:$K$154</definedName>
    <definedName name="_xlnm._FilterDatabase" localSheetId="5" hidden="1">'3.2 - Zemní práce'!$C$121:$K$134</definedName>
    <definedName name="_xlnm._FilterDatabase" localSheetId="6" hidden="1">'3.3 - VRN'!$C$120:$K$128</definedName>
    <definedName name="_xlnm.Print_Titles" localSheetId="1">'1.1 - nz. Horka nad Morav...'!$126:$126</definedName>
    <definedName name="_xlnm.Print_Titles" localSheetId="2">'2.1 - ŽST Řepčín, oprava ...'!$123:$123</definedName>
    <definedName name="_xlnm.Print_Titles" localSheetId="3">'2.2 - ŽST Řepčín - oprava...'!$125:$125</definedName>
    <definedName name="_xlnm.Print_Titles" localSheetId="4">'3.1 - Rozvody NN'!$120:$120</definedName>
    <definedName name="_xlnm.Print_Titles" localSheetId="5">'3.2 - Zemní práce'!$121:$121</definedName>
    <definedName name="_xlnm.Print_Titles" localSheetId="6">'3.3 - VRN'!$120:$120</definedName>
    <definedName name="_xlnm.Print_Titles" localSheetId="0">'Rekapitulace stavby'!$92:$92</definedName>
    <definedName name="_xlnm.Print_Area" localSheetId="1">'1.1 - nz. Horka nad Morav...'!$C$4:$J$76,'1.1 - nz. Horka nad Morav...'!$C$112:$K$248</definedName>
    <definedName name="_xlnm.Print_Area" localSheetId="2">'2.1 - ŽST Řepčín, oprava ...'!$C$4:$J$76,'2.1 - ŽST Řepčín, oprava ...'!$C$109:$K$186</definedName>
    <definedName name="_xlnm.Print_Area" localSheetId="3">'2.2 - ŽST Řepčín - oprava...'!$C$4:$J$76,'2.2 - ŽST Řepčín - oprava...'!$C$111:$K$187</definedName>
    <definedName name="_xlnm.Print_Area" localSheetId="4">'3.1 - Rozvody NN'!$C$4:$J$76,'3.1 - Rozvody NN'!$C$106:$K$154</definedName>
    <definedName name="_xlnm.Print_Area" localSheetId="5">'3.2 - Zemní práce'!$C$4:$J$76,'3.2 - Zemní práce'!$C$107:$K$134</definedName>
    <definedName name="_xlnm.Print_Area" localSheetId="6">'3.3 - VRN'!$C$4:$J$76,'3.3 - VRN'!$C$106:$K$128</definedName>
    <definedName name="_xlnm.Print_Area" localSheetId="0">'Rekapitulace stavby'!$D$4:$AO$76,'Rekapitulace stavby'!$C$82:$AQ$111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103" i="1"/>
  <c r="J37" i="7"/>
  <c r="AX103" i="1" s="1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F115" i="7"/>
  <c r="E113" i="7"/>
  <c r="F91" i="7"/>
  <c r="E89" i="7"/>
  <c r="J26" i="7"/>
  <c r="E26" i="7"/>
  <c r="J118" i="7" s="1"/>
  <c r="J25" i="7"/>
  <c r="J23" i="7"/>
  <c r="E23" i="7"/>
  <c r="J117" i="7" s="1"/>
  <c r="J22" i="7"/>
  <c r="J20" i="7"/>
  <c r="E20" i="7"/>
  <c r="F118" i="7" s="1"/>
  <c r="J19" i="7"/>
  <c r="J17" i="7"/>
  <c r="E17" i="7"/>
  <c r="F117" i="7" s="1"/>
  <c r="J16" i="7"/>
  <c r="J14" i="7"/>
  <c r="J115" i="7" s="1"/>
  <c r="E7" i="7"/>
  <c r="E109" i="7"/>
  <c r="J39" i="6"/>
  <c r="J38" i="6"/>
  <c r="AY102" i="1" s="1"/>
  <c r="J37" i="6"/>
  <c r="AX102" i="1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F116" i="6"/>
  <c r="E114" i="6"/>
  <c r="F91" i="6"/>
  <c r="E89" i="6"/>
  <c r="J26" i="6"/>
  <c r="E26" i="6"/>
  <c r="J119" i="6" s="1"/>
  <c r="J25" i="6"/>
  <c r="J23" i="6"/>
  <c r="E23" i="6"/>
  <c r="J93" i="6" s="1"/>
  <c r="J22" i="6"/>
  <c r="J20" i="6"/>
  <c r="E20" i="6"/>
  <c r="F119" i="6" s="1"/>
  <c r="J19" i="6"/>
  <c r="J17" i="6"/>
  <c r="E17" i="6"/>
  <c r="F118" i="6" s="1"/>
  <c r="J16" i="6"/>
  <c r="J14" i="6"/>
  <c r="J116" i="6" s="1"/>
  <c r="E7" i="6"/>
  <c r="E85" i="6"/>
  <c r="J39" i="5"/>
  <c r="J38" i="5"/>
  <c r="AY101" i="1" s="1"/>
  <c r="J37" i="5"/>
  <c r="AX101" i="1" s="1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5" i="5"/>
  <c r="E113" i="5"/>
  <c r="F91" i="5"/>
  <c r="E89" i="5"/>
  <c r="J26" i="5"/>
  <c r="E26" i="5"/>
  <c r="J118" i="5"/>
  <c r="J25" i="5"/>
  <c r="J23" i="5"/>
  <c r="E23" i="5"/>
  <c r="J117" i="5"/>
  <c r="J22" i="5"/>
  <c r="J20" i="5"/>
  <c r="E20" i="5"/>
  <c r="F118" i="5"/>
  <c r="J19" i="5"/>
  <c r="J17" i="5"/>
  <c r="E17" i="5"/>
  <c r="F117" i="5"/>
  <c r="J16" i="5"/>
  <c r="J14" i="5"/>
  <c r="J115" i="5" s="1"/>
  <c r="E7" i="5"/>
  <c r="E85" i="5" s="1"/>
  <c r="J39" i="4"/>
  <c r="J38" i="4"/>
  <c r="AY99" i="1"/>
  <c r="J37" i="4"/>
  <c r="AX99" i="1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F120" i="4"/>
  <c r="E118" i="4"/>
  <c r="F91" i="4"/>
  <c r="E89" i="4"/>
  <c r="J26" i="4"/>
  <c r="E26" i="4"/>
  <c r="J123" i="4" s="1"/>
  <c r="J25" i="4"/>
  <c r="J23" i="4"/>
  <c r="E23" i="4"/>
  <c r="J122" i="4" s="1"/>
  <c r="J22" i="4"/>
  <c r="J20" i="4"/>
  <c r="E20" i="4"/>
  <c r="F123" i="4" s="1"/>
  <c r="J19" i="4"/>
  <c r="J17" i="4"/>
  <c r="E17" i="4"/>
  <c r="F122" i="4" s="1"/>
  <c r="J16" i="4"/>
  <c r="J14" i="4"/>
  <c r="J120" i="4" s="1"/>
  <c r="E7" i="4"/>
  <c r="E114" i="4"/>
  <c r="J39" i="3"/>
  <c r="J38" i="3"/>
  <c r="AY98" i="1" s="1"/>
  <c r="J37" i="3"/>
  <c r="AX98" i="1" s="1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 s="1"/>
  <c r="J19" i="3"/>
  <c r="J14" i="3"/>
  <c r="J118" i="3"/>
  <c r="E7" i="3"/>
  <c r="E112" i="3"/>
  <c r="J176" i="2"/>
  <c r="J39" i="2"/>
  <c r="J38" i="2"/>
  <c r="AY96" i="1"/>
  <c r="J37" i="2"/>
  <c r="AX96" i="1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J102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4" i="2"/>
  <c r="J123" i="2"/>
  <c r="F123" i="2"/>
  <c r="F121" i="2"/>
  <c r="E119" i="2"/>
  <c r="J94" i="2"/>
  <c r="J93" i="2"/>
  <c r="F93" i="2"/>
  <c r="F91" i="2"/>
  <c r="E89" i="2"/>
  <c r="J20" i="2"/>
  <c r="E20" i="2"/>
  <c r="F124" i="2"/>
  <c r="J19" i="2"/>
  <c r="J14" i="2"/>
  <c r="J91" i="2" s="1"/>
  <c r="E7" i="2"/>
  <c r="E115" i="2" s="1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BK128" i="7"/>
  <c r="J128" i="7"/>
  <c r="BK127" i="7"/>
  <c r="J127" i="7"/>
  <c r="BK126" i="7"/>
  <c r="J126" i="7"/>
  <c r="BK125" i="7"/>
  <c r="J125" i="7"/>
  <c r="BK124" i="7"/>
  <c r="J124" i="7"/>
  <c r="BK123" i="7"/>
  <c r="J123" i="7"/>
  <c r="BK134" i="6"/>
  <c r="J133" i="6"/>
  <c r="BK132" i="6"/>
  <c r="J131" i="6"/>
  <c r="BK130" i="6"/>
  <c r="J129" i="6"/>
  <c r="J128" i="6"/>
  <c r="BK127" i="6"/>
  <c r="J126" i="6"/>
  <c r="J125" i="6"/>
  <c r="J153" i="5"/>
  <c r="BK152" i="5"/>
  <c r="BK150" i="5"/>
  <c r="BK149" i="5"/>
  <c r="J148" i="5"/>
  <c r="J147" i="5"/>
  <c r="J146" i="5"/>
  <c r="BK144" i="5"/>
  <c r="J142" i="5"/>
  <c r="BK141" i="5"/>
  <c r="J140" i="5"/>
  <c r="BK139" i="5"/>
  <c r="BK138" i="5"/>
  <c r="J137" i="5"/>
  <c r="BK136" i="5"/>
  <c r="J134" i="5"/>
  <c r="J133" i="5"/>
  <c r="BK132" i="5"/>
  <c r="BK131" i="5"/>
  <c r="J129" i="5"/>
  <c r="J127" i="5"/>
  <c r="J126" i="5"/>
  <c r="J125" i="5"/>
  <c r="J124" i="5"/>
  <c r="BK123" i="5"/>
  <c r="J122" i="5"/>
  <c r="BK186" i="4"/>
  <c r="BK185" i="4"/>
  <c r="J184" i="4"/>
  <c r="BK182" i="4"/>
  <c r="J181" i="4"/>
  <c r="J180" i="4"/>
  <c r="J179" i="4"/>
  <c r="J178" i="4"/>
  <c r="BK177" i="4"/>
  <c r="BK175" i="4"/>
  <c r="J173" i="4"/>
  <c r="J172" i="4"/>
  <c r="BK171" i="4"/>
  <c r="BK170" i="4"/>
  <c r="BK169" i="4"/>
  <c r="J168" i="4"/>
  <c r="BK167" i="4"/>
  <c r="J165" i="4"/>
  <c r="J164" i="4"/>
  <c r="J163" i="4"/>
  <c r="J162" i="4"/>
  <c r="J161" i="4"/>
  <c r="J160" i="4"/>
  <c r="BK159" i="4"/>
  <c r="BK158" i="4"/>
  <c r="BK157" i="4"/>
  <c r="J156" i="4"/>
  <c r="J155" i="4"/>
  <c r="J154" i="4"/>
  <c r="J153" i="4"/>
  <c r="BK152" i="4"/>
  <c r="J151" i="4"/>
  <c r="J150" i="4"/>
  <c r="J149" i="4"/>
  <c r="J148" i="4"/>
  <c r="BK147" i="4"/>
  <c r="BK146" i="4"/>
  <c r="BK145" i="4"/>
  <c r="BK144" i="4"/>
  <c r="BK143" i="4"/>
  <c r="J140" i="4"/>
  <c r="J139" i="4"/>
  <c r="BK138" i="4"/>
  <c r="J137" i="4"/>
  <c r="J136" i="4"/>
  <c r="BK135" i="4"/>
  <c r="J134" i="4"/>
  <c r="BK133" i="4"/>
  <c r="BK132" i="4"/>
  <c r="BK131" i="4"/>
  <c r="BK130" i="4"/>
  <c r="J129" i="4"/>
  <c r="J186" i="3"/>
  <c r="J185" i="3"/>
  <c r="BK184" i="3"/>
  <c r="BK183" i="3"/>
  <c r="BK181" i="3"/>
  <c r="J179" i="3"/>
  <c r="J178" i="3"/>
  <c r="BK177" i="3"/>
  <c r="J175" i="3"/>
  <c r="BK174" i="3"/>
  <c r="BK173" i="3"/>
  <c r="J172" i="3"/>
  <c r="BK171" i="3"/>
  <c r="J170" i="3"/>
  <c r="J168" i="3"/>
  <c r="J167" i="3"/>
  <c r="J166" i="3"/>
  <c r="J165" i="3"/>
  <c r="BK164" i="3"/>
  <c r="BK163" i="3"/>
  <c r="BK162" i="3"/>
  <c r="BK161" i="3"/>
  <c r="BK160" i="3"/>
  <c r="J159" i="3"/>
  <c r="J158" i="3"/>
  <c r="J157" i="3"/>
  <c r="J156" i="3"/>
  <c r="J154" i="3"/>
  <c r="BK153" i="3"/>
  <c r="J152" i="3"/>
  <c r="J151" i="3"/>
  <c r="BK150" i="3"/>
  <c r="J149" i="3"/>
  <c r="J148" i="3"/>
  <c r="J147" i="3"/>
  <c r="J146" i="3"/>
  <c r="J145" i="3"/>
  <c r="BK144" i="3"/>
  <c r="J141" i="3"/>
  <c r="J140" i="3"/>
  <c r="J139" i="3"/>
  <c r="BK138" i="3"/>
  <c r="J137" i="3"/>
  <c r="J136" i="3"/>
  <c r="BK134" i="3"/>
  <c r="BK132" i="3"/>
  <c r="J130" i="3"/>
  <c r="BK129" i="3"/>
  <c r="J128" i="3"/>
  <c r="J127" i="3"/>
  <c r="J125" i="3"/>
  <c r="BK247" i="2"/>
  <c r="BK246" i="2"/>
  <c r="J245" i="2"/>
  <c r="J243" i="2"/>
  <c r="BK241" i="2"/>
  <c r="J240" i="2"/>
  <c r="J239" i="2"/>
  <c r="BK236" i="2"/>
  <c r="BK235" i="2"/>
  <c r="J233" i="2"/>
  <c r="BK232" i="2"/>
  <c r="BK231" i="2"/>
  <c r="J230" i="2"/>
  <c r="BK229" i="2"/>
  <c r="BK228" i="2"/>
  <c r="BK227" i="2"/>
  <c r="BK226" i="2"/>
  <c r="BK225" i="2"/>
  <c r="BK224" i="2"/>
  <c r="BK223" i="2"/>
  <c r="BK221" i="2"/>
  <c r="J219" i="2"/>
  <c r="BK218" i="2"/>
  <c r="J218" i="2"/>
  <c r="BK217" i="2"/>
  <c r="J216" i="2"/>
  <c r="J215" i="2"/>
  <c r="BK214" i="2"/>
  <c r="BK213" i="2"/>
  <c r="J212" i="2"/>
  <c r="J211" i="2"/>
  <c r="J210" i="2"/>
  <c r="J209" i="2"/>
  <c r="BK207" i="2"/>
  <c r="J206" i="2"/>
  <c r="BK204" i="2"/>
  <c r="J203" i="2"/>
  <c r="BK202" i="2"/>
  <c r="BK201" i="2"/>
  <c r="BK200" i="2"/>
  <c r="J199" i="2"/>
  <c r="J198" i="2"/>
  <c r="BK197" i="2"/>
  <c r="BK196" i="2"/>
  <c r="BK194" i="2"/>
  <c r="J193" i="2"/>
  <c r="BK192" i="2"/>
  <c r="BK191" i="2"/>
  <c r="J190" i="2"/>
  <c r="BK189" i="2"/>
  <c r="J188" i="2"/>
  <c r="BK185" i="2"/>
  <c r="BK184" i="2"/>
  <c r="BK183" i="2"/>
  <c r="BK182" i="2"/>
  <c r="BK181" i="2"/>
  <c r="BK180" i="2"/>
  <c r="J179" i="2"/>
  <c r="BK178" i="2"/>
  <c r="J174" i="2"/>
  <c r="J173" i="2"/>
  <c r="J169" i="2"/>
  <c r="BK167" i="2"/>
  <c r="BK165" i="2"/>
  <c r="BK163" i="2"/>
  <c r="BK162" i="2"/>
  <c r="J161" i="2"/>
  <c r="J160" i="2"/>
  <c r="J159" i="2"/>
  <c r="BK158" i="2"/>
  <c r="BK157" i="2"/>
  <c r="BK155" i="2"/>
  <c r="BK154" i="2"/>
  <c r="BK152" i="2"/>
  <c r="J151" i="2"/>
  <c r="BK150" i="2"/>
  <c r="BK148" i="2"/>
  <c r="J148" i="2"/>
  <c r="J147" i="2"/>
  <c r="BK146" i="2"/>
  <c r="BK144" i="2"/>
  <c r="BK142" i="2"/>
  <c r="J140" i="2"/>
  <c r="J138" i="2"/>
  <c r="BK136" i="2"/>
  <c r="J134" i="2"/>
  <c r="J132" i="2"/>
  <c r="J130" i="2"/>
  <c r="J128" i="2"/>
  <c r="AS100" i="1"/>
  <c r="J134" i="6"/>
  <c r="BK133" i="6"/>
  <c r="J132" i="6"/>
  <c r="BK131" i="6"/>
  <c r="J130" i="6"/>
  <c r="BK129" i="6"/>
  <c r="BK128" i="6"/>
  <c r="J127" i="6"/>
  <c r="BK126" i="6"/>
  <c r="BK125" i="6"/>
  <c r="BK153" i="5"/>
  <c r="J152" i="5"/>
  <c r="J150" i="5"/>
  <c r="J149" i="5"/>
  <c r="BK148" i="5"/>
  <c r="BK147" i="5"/>
  <c r="BK146" i="5"/>
  <c r="J144" i="5"/>
  <c r="BK142" i="5"/>
  <c r="J141" i="5"/>
  <c r="BK140" i="5"/>
  <c r="J139" i="5"/>
  <c r="J138" i="5"/>
  <c r="BK137" i="5"/>
  <c r="J136" i="5"/>
  <c r="BK134" i="5"/>
  <c r="BK133" i="5"/>
  <c r="J132" i="5"/>
  <c r="J131" i="5"/>
  <c r="BK129" i="5"/>
  <c r="BK127" i="5"/>
  <c r="BK126" i="5"/>
  <c r="BK125" i="5"/>
  <c r="BK124" i="5"/>
  <c r="J123" i="5"/>
  <c r="BK122" i="5"/>
  <c r="J186" i="4"/>
  <c r="J185" i="4"/>
  <c r="BK184" i="4"/>
  <c r="J182" i="4"/>
  <c r="BK181" i="4"/>
  <c r="BK180" i="4"/>
  <c r="BK179" i="4"/>
  <c r="BK178" i="4"/>
  <c r="J177" i="4"/>
  <c r="J175" i="4"/>
  <c r="BK173" i="4"/>
  <c r="BK172" i="4"/>
  <c r="J171" i="4"/>
  <c r="J170" i="4"/>
  <c r="J169" i="4"/>
  <c r="BK168" i="4"/>
  <c r="J167" i="4"/>
  <c r="BK165" i="4"/>
  <c r="BK164" i="4"/>
  <c r="BK163" i="4"/>
  <c r="BK162" i="4"/>
  <c r="BK161" i="4"/>
  <c r="BK160" i="4"/>
  <c r="J159" i="4"/>
  <c r="J158" i="4"/>
  <c r="J157" i="4"/>
  <c r="BK156" i="4"/>
  <c r="BK155" i="4"/>
  <c r="BK154" i="4"/>
  <c r="BK153" i="4"/>
  <c r="J152" i="4"/>
  <c r="BK151" i="4"/>
  <c r="BK150" i="4"/>
  <c r="BK149" i="4"/>
  <c r="BK148" i="4"/>
  <c r="J147" i="4"/>
  <c r="J146" i="4"/>
  <c r="J145" i="4"/>
  <c r="J144" i="4"/>
  <c r="J143" i="4"/>
  <c r="BK140" i="4"/>
  <c r="BK139" i="4"/>
  <c r="J138" i="4"/>
  <c r="BK137" i="4"/>
  <c r="BK136" i="4"/>
  <c r="J135" i="4"/>
  <c r="BK134" i="4"/>
  <c r="J133" i="4"/>
  <c r="J132" i="4"/>
  <c r="J131" i="4"/>
  <c r="J130" i="4"/>
  <c r="BK129" i="4"/>
  <c r="BK186" i="3"/>
  <c r="BK185" i="3"/>
  <c r="J184" i="3"/>
  <c r="J183" i="3"/>
  <c r="J181" i="3"/>
  <c r="BK179" i="3"/>
  <c r="BK178" i="3"/>
  <c r="J177" i="3"/>
  <c r="BK175" i="3"/>
  <c r="J174" i="3"/>
  <c r="J173" i="3"/>
  <c r="BK172" i="3"/>
  <c r="J171" i="3"/>
  <c r="BK170" i="3"/>
  <c r="BK168" i="3"/>
  <c r="BK167" i="3"/>
  <c r="BK166" i="3"/>
  <c r="BK165" i="3"/>
  <c r="J164" i="3"/>
  <c r="J163" i="3"/>
  <c r="J162" i="3"/>
  <c r="J161" i="3"/>
  <c r="J160" i="3"/>
  <c r="BK159" i="3"/>
  <c r="BK158" i="3"/>
  <c r="BK157" i="3"/>
  <c r="BK156" i="3"/>
  <c r="BK154" i="3"/>
  <c r="J153" i="3"/>
  <c r="BK152" i="3"/>
  <c r="BK151" i="3"/>
  <c r="J150" i="3"/>
  <c r="BK149" i="3"/>
  <c r="BK148" i="3"/>
  <c r="BK147" i="3"/>
  <c r="BK146" i="3"/>
  <c r="BK145" i="3"/>
  <c r="J144" i="3"/>
  <c r="BK141" i="3"/>
  <c r="BK140" i="3"/>
  <c r="BK139" i="3"/>
  <c r="J138" i="3"/>
  <c r="BK137" i="3"/>
  <c r="BK136" i="3"/>
  <c r="J134" i="3"/>
  <c r="J132" i="3"/>
  <c r="BK130" i="3"/>
  <c r="J129" i="3"/>
  <c r="BK128" i="3"/>
  <c r="BK127" i="3"/>
  <c r="BK125" i="3"/>
  <c r="BK248" i="2"/>
  <c r="J248" i="2"/>
  <c r="J247" i="2"/>
  <c r="J246" i="2"/>
  <c r="BK245" i="2"/>
  <c r="BK243" i="2"/>
  <c r="J241" i="2"/>
  <c r="BK240" i="2"/>
  <c r="BK239" i="2"/>
  <c r="J236" i="2"/>
  <c r="J235" i="2"/>
  <c r="BK233" i="2"/>
  <c r="J232" i="2"/>
  <c r="J231" i="2"/>
  <c r="BK230" i="2"/>
  <c r="J229" i="2"/>
  <c r="J228" i="2"/>
  <c r="J227" i="2"/>
  <c r="J226" i="2"/>
  <c r="J225" i="2"/>
  <c r="J224" i="2"/>
  <c r="J223" i="2"/>
  <c r="J221" i="2"/>
  <c r="BK219" i="2"/>
  <c r="J217" i="2"/>
  <c r="BK216" i="2"/>
  <c r="BK215" i="2"/>
  <c r="J214" i="2"/>
  <c r="J213" i="2"/>
  <c r="BK212" i="2"/>
  <c r="BK211" i="2"/>
  <c r="BK210" i="2"/>
  <c r="BK209" i="2"/>
  <c r="J207" i="2"/>
  <c r="BK206" i="2"/>
  <c r="J204" i="2"/>
  <c r="BK203" i="2"/>
  <c r="J202" i="2"/>
  <c r="J201" i="2"/>
  <c r="J200" i="2"/>
  <c r="BK199" i="2"/>
  <c r="BK198" i="2"/>
  <c r="J197" i="2"/>
  <c r="J196" i="2"/>
  <c r="J194" i="2"/>
  <c r="BK193" i="2"/>
  <c r="J192" i="2"/>
  <c r="J191" i="2"/>
  <c r="BK190" i="2"/>
  <c r="J189" i="2"/>
  <c r="BK188" i="2"/>
  <c r="J185" i="2"/>
  <c r="J184" i="2"/>
  <c r="J183" i="2"/>
  <c r="J182" i="2"/>
  <c r="J181" i="2"/>
  <c r="J180" i="2"/>
  <c r="BK179" i="2"/>
  <c r="J178" i="2"/>
  <c r="BK174" i="2"/>
  <c r="BK173" i="2"/>
  <c r="BK169" i="2"/>
  <c r="J167" i="2"/>
  <c r="J165" i="2"/>
  <c r="J163" i="2"/>
  <c r="J162" i="2"/>
  <c r="BK161" i="2"/>
  <c r="BK160" i="2"/>
  <c r="BK159" i="2"/>
  <c r="J158" i="2"/>
  <c r="J157" i="2"/>
  <c r="J155" i="2"/>
  <c r="J154" i="2"/>
  <c r="J152" i="2"/>
  <c r="BK151" i="2"/>
  <c r="J150" i="2"/>
  <c r="BK147" i="2"/>
  <c r="J146" i="2"/>
  <c r="J144" i="2"/>
  <c r="J142" i="2"/>
  <c r="BK140" i="2"/>
  <c r="BK138" i="2"/>
  <c r="J136" i="2"/>
  <c r="BK134" i="2"/>
  <c r="BK132" i="2"/>
  <c r="BK130" i="2"/>
  <c r="BK128" i="2"/>
  <c r="AS97" i="1"/>
  <c r="AS95" i="1"/>
  <c r="T172" i="2" l="1"/>
  <c r="T171" i="2" s="1"/>
  <c r="P177" i="2"/>
  <c r="P175" i="2"/>
  <c r="T177" i="2"/>
  <c r="T175" i="2"/>
  <c r="T127" i="2" s="1"/>
  <c r="P195" i="2"/>
  <c r="T195" i="2"/>
  <c r="P238" i="2"/>
  <c r="T238" i="2"/>
  <c r="P143" i="3"/>
  <c r="P142" i="3"/>
  <c r="T143" i="3"/>
  <c r="T142" i="3"/>
  <c r="P155" i="3"/>
  <c r="P124" i="3" s="1"/>
  <c r="AU98" i="1" s="1"/>
  <c r="T155" i="3"/>
  <c r="T124" i="3" s="1"/>
  <c r="BK176" i="3"/>
  <c r="J176" i="3" s="1"/>
  <c r="J102" i="3" s="1"/>
  <c r="R176" i="3"/>
  <c r="BK128" i="4"/>
  <c r="BK127" i="4" s="1"/>
  <c r="T128" i="4"/>
  <c r="T127" i="4"/>
  <c r="P142" i="4"/>
  <c r="P141" i="4" s="1"/>
  <c r="T142" i="4"/>
  <c r="T141" i="4"/>
  <c r="P166" i="4"/>
  <c r="T166" i="4"/>
  <c r="P183" i="4"/>
  <c r="T183" i="4"/>
  <c r="BK135" i="5"/>
  <c r="J135" i="5" s="1"/>
  <c r="J99" i="5" s="1"/>
  <c r="T135" i="5"/>
  <c r="T121" i="5"/>
  <c r="BK172" i="2"/>
  <c r="J172" i="2"/>
  <c r="J100" i="2"/>
  <c r="P172" i="2"/>
  <c r="P171" i="2" s="1"/>
  <c r="P127" i="2" s="1"/>
  <c r="AU96" i="1" s="1"/>
  <c r="AU95" i="1" s="1"/>
  <c r="R172" i="2"/>
  <c r="R171" i="2" s="1"/>
  <c r="BK177" i="2"/>
  <c r="J177" i="2"/>
  <c r="J103" i="2" s="1"/>
  <c r="R177" i="2"/>
  <c r="R175" i="2"/>
  <c r="R127" i="2" s="1"/>
  <c r="BK195" i="2"/>
  <c r="J195" i="2" s="1"/>
  <c r="J104" i="2" s="1"/>
  <c r="R195" i="2"/>
  <c r="BK238" i="2"/>
  <c r="J238" i="2" s="1"/>
  <c r="J105" i="2" s="1"/>
  <c r="R238" i="2"/>
  <c r="BK143" i="3"/>
  <c r="J143" i="3" s="1"/>
  <c r="J100" i="3" s="1"/>
  <c r="R143" i="3"/>
  <c r="R142" i="3"/>
  <c r="BK155" i="3"/>
  <c r="J155" i="3"/>
  <c r="J101" i="3"/>
  <c r="R155" i="3"/>
  <c r="R124" i="3" s="1"/>
  <c r="P176" i="3"/>
  <c r="T176" i="3"/>
  <c r="P128" i="4"/>
  <c r="P127" i="4" s="1"/>
  <c r="P126" i="4" s="1"/>
  <c r="AU99" i="1" s="1"/>
  <c r="R128" i="4"/>
  <c r="R127" i="4" s="1"/>
  <c r="BK142" i="4"/>
  <c r="J142" i="4"/>
  <c r="J102" i="4"/>
  <c r="R142" i="4"/>
  <c r="R141" i="4"/>
  <c r="BK166" i="4"/>
  <c r="J166" i="4"/>
  <c r="J103" i="4" s="1"/>
  <c r="R166" i="4"/>
  <c r="BK183" i="4"/>
  <c r="J183" i="4"/>
  <c r="J104" i="4" s="1"/>
  <c r="R183" i="4"/>
  <c r="P135" i="5"/>
  <c r="P121" i="5"/>
  <c r="AU101" i="1" s="1"/>
  <c r="R135" i="5"/>
  <c r="R121" i="5"/>
  <c r="BK124" i="6"/>
  <c r="J124" i="6" s="1"/>
  <c r="J100" i="6" s="1"/>
  <c r="P124" i="6"/>
  <c r="P123" i="6"/>
  <c r="P122" i="6" s="1"/>
  <c r="AU102" i="1" s="1"/>
  <c r="R124" i="6"/>
  <c r="R123" i="6"/>
  <c r="R122" i="6" s="1"/>
  <c r="T124" i="6"/>
  <c r="T123" i="6"/>
  <c r="T122" i="6"/>
  <c r="BK122" i="7"/>
  <c r="J122" i="7"/>
  <c r="J99" i="7"/>
  <c r="P122" i="7"/>
  <c r="P121" i="7" s="1"/>
  <c r="AU103" i="1" s="1"/>
  <c r="R122" i="7"/>
  <c r="R121" i="7"/>
  <c r="T122" i="7"/>
  <c r="T121" i="7"/>
  <c r="E85" i="2"/>
  <c r="J121" i="2"/>
  <c r="BE128" i="2"/>
  <c r="BE130" i="2"/>
  <c r="BE132" i="2"/>
  <c r="BE136" i="2"/>
  <c r="BE138" i="2"/>
  <c r="BE144" i="2"/>
  <c r="BE146" i="2"/>
  <c r="BE147" i="2"/>
  <c r="BE148" i="2"/>
  <c r="BE152" i="2"/>
  <c r="BE154" i="2"/>
  <c r="BE158" i="2"/>
  <c r="BE161" i="2"/>
  <c r="BE167" i="2"/>
  <c r="BE169" i="2"/>
  <c r="BE173" i="2"/>
  <c r="BE178" i="2"/>
  <c r="BE184" i="2"/>
  <c r="BE189" i="2"/>
  <c r="BE191" i="2"/>
  <c r="BE192" i="2"/>
  <c r="BE197" i="2"/>
  <c r="BE199" i="2"/>
  <c r="BE203" i="2"/>
  <c r="BE204" i="2"/>
  <c r="BE207" i="2"/>
  <c r="BE209" i="2"/>
  <c r="BE211" i="2"/>
  <c r="BE214" i="2"/>
  <c r="BE215" i="2"/>
  <c r="BE217" i="2"/>
  <c r="BE218" i="2"/>
  <c r="BE229" i="2"/>
  <c r="BE230" i="2"/>
  <c r="BE232" i="2"/>
  <c r="BE233" i="2"/>
  <c r="BE239" i="2"/>
  <c r="BE243" i="2"/>
  <c r="BE247" i="2"/>
  <c r="BE248" i="2"/>
  <c r="E85" i="3"/>
  <c r="J91" i="3"/>
  <c r="BE125" i="3"/>
  <c r="BE127" i="3"/>
  <c r="BE129" i="3"/>
  <c r="BE130" i="3"/>
  <c r="BE134" i="3"/>
  <c r="BE137" i="3"/>
  <c r="BE138" i="3"/>
  <c r="BE139" i="3"/>
  <c r="BE140" i="3"/>
  <c r="BE141" i="3"/>
  <c r="BE144" i="3"/>
  <c r="BE145" i="3"/>
  <c r="BE147" i="3"/>
  <c r="BE148" i="3"/>
  <c r="BE150" i="3"/>
  <c r="BE151" i="3"/>
  <c r="BE153" i="3"/>
  <c r="BE156" i="3"/>
  <c r="BE157" i="3"/>
  <c r="BE158" i="3"/>
  <c r="BE165" i="3"/>
  <c r="BE166" i="3"/>
  <c r="BE167" i="3"/>
  <c r="BE171" i="3"/>
  <c r="BE174" i="3"/>
  <c r="BE178" i="3"/>
  <c r="BE185" i="3"/>
  <c r="E85" i="4"/>
  <c r="J91" i="4"/>
  <c r="J93" i="4"/>
  <c r="J94" i="4"/>
  <c r="BE129" i="4"/>
  <c r="BE132" i="4"/>
  <c r="BE135" i="4"/>
  <c r="BE136" i="4"/>
  <c r="BE138" i="4"/>
  <c r="BE139" i="4"/>
  <c r="BE148" i="4"/>
  <c r="BE149" i="4"/>
  <c r="BE150" i="4"/>
  <c r="BE151" i="4"/>
  <c r="BE152" i="4"/>
  <c r="BE155" i="4"/>
  <c r="BE158" i="4"/>
  <c r="BE159" i="4"/>
  <c r="BE161" i="4"/>
  <c r="BE162" i="4"/>
  <c r="BE163" i="4"/>
  <c r="BE164" i="4"/>
  <c r="BE165" i="4"/>
  <c r="BE167" i="4"/>
  <c r="BE171" i="4"/>
  <c r="BE172" i="4"/>
  <c r="BE178" i="4"/>
  <c r="BE179" i="4"/>
  <c r="BE180" i="4"/>
  <c r="BE184" i="4"/>
  <c r="BE185" i="4"/>
  <c r="J91" i="5"/>
  <c r="J93" i="5"/>
  <c r="F94" i="5"/>
  <c r="E109" i="5"/>
  <c r="BE123" i="5"/>
  <c r="BE124" i="5"/>
  <c r="BE125" i="5"/>
  <c r="BE126" i="5"/>
  <c r="BE127" i="5"/>
  <c r="BE132" i="5"/>
  <c r="BE133" i="5"/>
  <c r="BE136" i="5"/>
  <c r="BE139" i="5"/>
  <c r="BE141" i="5"/>
  <c r="BE144" i="5"/>
  <c r="BE148" i="5"/>
  <c r="BE152" i="5"/>
  <c r="BE153" i="5"/>
  <c r="J91" i="6"/>
  <c r="F93" i="6"/>
  <c r="F94" i="6"/>
  <c r="E110" i="6"/>
  <c r="J118" i="6"/>
  <c r="BE125" i="6"/>
  <c r="BE127" i="6"/>
  <c r="BE128" i="6"/>
  <c r="BE130" i="6"/>
  <c r="F94" i="2"/>
  <c r="BE134" i="2"/>
  <c r="BE140" i="2"/>
  <c r="BE142" i="2"/>
  <c r="BE150" i="2"/>
  <c r="BE151" i="2"/>
  <c r="BE155" i="2"/>
  <c r="BE157" i="2"/>
  <c r="BE159" i="2"/>
  <c r="BE160" i="2"/>
  <c r="BE162" i="2"/>
  <c r="BE163" i="2"/>
  <c r="BE165" i="2"/>
  <c r="BE174" i="2"/>
  <c r="BE179" i="2"/>
  <c r="BE180" i="2"/>
  <c r="BE181" i="2"/>
  <c r="BE182" i="2"/>
  <c r="BE183" i="2"/>
  <c r="BE185" i="2"/>
  <c r="BE188" i="2"/>
  <c r="BE190" i="2"/>
  <c r="BE193" i="2"/>
  <c r="BE194" i="2"/>
  <c r="BE196" i="2"/>
  <c r="BE198" i="2"/>
  <c r="BE200" i="2"/>
  <c r="BE201" i="2"/>
  <c r="BE202" i="2"/>
  <c r="BE206" i="2"/>
  <c r="BE210" i="2"/>
  <c r="BE212" i="2"/>
  <c r="BE213" i="2"/>
  <c r="BE216" i="2"/>
  <c r="BE219" i="2"/>
  <c r="BE221" i="2"/>
  <c r="BE223" i="2"/>
  <c r="BE224" i="2"/>
  <c r="BE225" i="2"/>
  <c r="BE226" i="2"/>
  <c r="BE227" i="2"/>
  <c r="BE228" i="2"/>
  <c r="BE231" i="2"/>
  <c r="BE235" i="2"/>
  <c r="BE236" i="2"/>
  <c r="BE240" i="2"/>
  <c r="BE241" i="2"/>
  <c r="BE245" i="2"/>
  <c r="BE246" i="2"/>
  <c r="F94" i="3"/>
  <c r="BE128" i="3"/>
  <c r="BE132" i="3"/>
  <c r="BE136" i="3"/>
  <c r="BE146" i="3"/>
  <c r="BE149" i="3"/>
  <c r="BE152" i="3"/>
  <c r="BE154" i="3"/>
  <c r="BE159" i="3"/>
  <c r="BE160" i="3"/>
  <c r="BE161" i="3"/>
  <c r="BE162" i="3"/>
  <c r="BE163" i="3"/>
  <c r="BE164" i="3"/>
  <c r="BE168" i="3"/>
  <c r="BE170" i="3"/>
  <c r="BE172" i="3"/>
  <c r="BE173" i="3"/>
  <c r="BE175" i="3"/>
  <c r="BE177" i="3"/>
  <c r="BE179" i="3"/>
  <c r="BE181" i="3"/>
  <c r="BE183" i="3"/>
  <c r="BE184" i="3"/>
  <c r="BE186" i="3"/>
  <c r="F93" i="4"/>
  <c r="F94" i="4"/>
  <c r="BE130" i="4"/>
  <c r="BE131" i="4"/>
  <c r="BE133" i="4"/>
  <c r="BE134" i="4"/>
  <c r="BE137" i="4"/>
  <c r="BE140" i="4"/>
  <c r="BE143" i="4"/>
  <c r="BE144" i="4"/>
  <c r="BE145" i="4"/>
  <c r="BE146" i="4"/>
  <c r="BE147" i="4"/>
  <c r="BE153" i="4"/>
  <c r="BE154" i="4"/>
  <c r="BE156" i="4"/>
  <c r="BE157" i="4"/>
  <c r="BE160" i="4"/>
  <c r="BE168" i="4"/>
  <c r="BE169" i="4"/>
  <c r="BE170" i="4"/>
  <c r="BE173" i="4"/>
  <c r="BE175" i="4"/>
  <c r="BE177" i="4"/>
  <c r="BE181" i="4"/>
  <c r="BE182" i="4"/>
  <c r="BE186" i="4"/>
  <c r="F93" i="5"/>
  <c r="J94" i="5"/>
  <c r="BE122" i="5"/>
  <c r="BE129" i="5"/>
  <c r="BE131" i="5"/>
  <c r="BE134" i="5"/>
  <c r="BE137" i="5"/>
  <c r="BE138" i="5"/>
  <c r="BE140" i="5"/>
  <c r="BE142" i="5"/>
  <c r="BE146" i="5"/>
  <c r="BE147" i="5"/>
  <c r="BE149" i="5"/>
  <c r="BE150" i="5"/>
  <c r="BK121" i="5"/>
  <c r="J121" i="5"/>
  <c r="J98" i="5" s="1"/>
  <c r="J94" i="6"/>
  <c r="BE126" i="6"/>
  <c r="BE129" i="6"/>
  <c r="BE131" i="6"/>
  <c r="BE132" i="6"/>
  <c r="BE133" i="6"/>
  <c r="BE134" i="6"/>
  <c r="E85" i="7"/>
  <c r="J91" i="7"/>
  <c r="F93" i="7"/>
  <c r="J93" i="7"/>
  <c r="F94" i="7"/>
  <c r="J94" i="7"/>
  <c r="BE123" i="7"/>
  <c r="BE124" i="7"/>
  <c r="BE125" i="7"/>
  <c r="BE126" i="7"/>
  <c r="BE127" i="7"/>
  <c r="BE128" i="7"/>
  <c r="J36" i="2"/>
  <c r="AW96" i="1"/>
  <c r="F37" i="3"/>
  <c r="BB98" i="1"/>
  <c r="F39" i="3"/>
  <c r="BD98" i="1"/>
  <c r="F37" i="4"/>
  <c r="BB99" i="1"/>
  <c r="F39" i="4"/>
  <c r="BD99" i="1" s="1"/>
  <c r="F39" i="5"/>
  <c r="BD101" i="1" s="1"/>
  <c r="J36" i="6"/>
  <c r="AW102" i="1" s="1"/>
  <c r="F39" i="2"/>
  <c r="BD96" i="1" s="1"/>
  <c r="BD95" i="1" s="1"/>
  <c r="F38" i="3"/>
  <c r="BC98" i="1"/>
  <c r="F38" i="4"/>
  <c r="BC99" i="1" s="1"/>
  <c r="F37" i="5"/>
  <c r="BB101" i="1"/>
  <c r="F37" i="6"/>
  <c r="BB102" i="1" s="1"/>
  <c r="F39" i="6"/>
  <c r="BD102" i="1"/>
  <c r="J36" i="7"/>
  <c r="AW103" i="1" s="1"/>
  <c r="F38" i="7"/>
  <c r="BC103" i="1"/>
  <c r="AS94" i="1"/>
  <c r="F38" i="2"/>
  <c r="BC96" i="1" s="1"/>
  <c r="BC95" i="1" s="1"/>
  <c r="AY95" i="1" s="1"/>
  <c r="F36" i="3"/>
  <c r="BA98" i="1" s="1"/>
  <c r="F36" i="4"/>
  <c r="BA99" i="1"/>
  <c r="J36" i="5"/>
  <c r="AW101" i="1" s="1"/>
  <c r="F36" i="2"/>
  <c r="BA96" i="1"/>
  <c r="BA95" i="1" s="1"/>
  <c r="AW95" i="1" s="1"/>
  <c r="F37" i="2"/>
  <c r="BB96" i="1" s="1"/>
  <c r="BB95" i="1" s="1"/>
  <c r="AX95" i="1" s="1"/>
  <c r="J36" i="3"/>
  <c r="AW98" i="1" s="1"/>
  <c r="J36" i="4"/>
  <c r="AW99" i="1" s="1"/>
  <c r="F36" i="5"/>
  <c r="BA101" i="1" s="1"/>
  <c r="F38" i="5"/>
  <c r="BC101" i="1" s="1"/>
  <c r="F36" i="6"/>
  <c r="BA102" i="1" s="1"/>
  <c r="F38" i="6"/>
  <c r="BC102" i="1" s="1"/>
  <c r="F36" i="7"/>
  <c r="BA103" i="1" s="1"/>
  <c r="F37" i="7"/>
  <c r="BB103" i="1" s="1"/>
  <c r="F39" i="7"/>
  <c r="BD103" i="1" s="1"/>
  <c r="R126" i="4" l="1"/>
  <c r="T126" i="4"/>
  <c r="BK142" i="3"/>
  <c r="J142" i="3"/>
  <c r="J99" i="3"/>
  <c r="J127" i="4"/>
  <c r="J99" i="4"/>
  <c r="J128" i="4"/>
  <c r="J100" i="4"/>
  <c r="BK141" i="4"/>
  <c r="J141" i="4"/>
  <c r="J101" i="4"/>
  <c r="BK171" i="2"/>
  <c r="J171" i="2" s="1"/>
  <c r="J99" i="2" s="1"/>
  <c r="BK175" i="2"/>
  <c r="J175" i="2"/>
  <c r="J101" i="2" s="1"/>
  <c r="BK123" i="6"/>
  <c r="J123" i="6"/>
  <c r="J99" i="6"/>
  <c r="BK121" i="7"/>
  <c r="J121" i="7"/>
  <c r="J98" i="7"/>
  <c r="J32" i="5"/>
  <c r="AG101" i="1" s="1"/>
  <c r="BA97" i="1"/>
  <c r="AW97" i="1" s="1"/>
  <c r="BB97" i="1"/>
  <c r="AX97" i="1" s="1"/>
  <c r="BC97" i="1"/>
  <c r="AY97" i="1" s="1"/>
  <c r="BD97" i="1"/>
  <c r="BB100" i="1"/>
  <c r="AX100" i="1"/>
  <c r="BD100" i="1"/>
  <c r="J35" i="2"/>
  <c r="AV96" i="1" s="1"/>
  <c r="AT96" i="1" s="1"/>
  <c r="F35" i="3"/>
  <c r="AZ98" i="1"/>
  <c r="F35" i="4"/>
  <c r="AZ99" i="1"/>
  <c r="J35" i="5"/>
  <c r="AV101" i="1"/>
  <c r="AT101" i="1" s="1"/>
  <c r="F35" i="6"/>
  <c r="AZ102" i="1"/>
  <c r="AU100" i="1"/>
  <c r="BC100" i="1"/>
  <c r="AY100" i="1"/>
  <c r="F35" i="2"/>
  <c r="AZ96" i="1"/>
  <c r="AZ95" i="1" s="1"/>
  <c r="AV95" i="1" s="1"/>
  <c r="AT95" i="1" s="1"/>
  <c r="J35" i="3"/>
  <c r="AV98" i="1" s="1"/>
  <c r="AT98" i="1" s="1"/>
  <c r="J35" i="4"/>
  <c r="AV99" i="1"/>
  <c r="AT99" i="1" s="1"/>
  <c r="F35" i="5"/>
  <c r="AZ101" i="1"/>
  <c r="J35" i="6"/>
  <c r="AV102" i="1" s="1"/>
  <c r="AT102" i="1" s="1"/>
  <c r="F35" i="7"/>
  <c r="AZ103" i="1"/>
  <c r="J35" i="7"/>
  <c r="AV103" i="1"/>
  <c r="AT103" i="1"/>
  <c r="AU97" i="1"/>
  <c r="BA100" i="1"/>
  <c r="AW100" i="1"/>
  <c r="J41" i="5" l="1"/>
  <c r="BK126" i="4"/>
  <c r="J126" i="4"/>
  <c r="J98" i="4"/>
  <c r="BK124" i="3"/>
  <c r="J124" i="3" s="1"/>
  <c r="J98" i="3" s="1"/>
  <c r="BK127" i="2"/>
  <c r="J127" i="2" s="1"/>
  <c r="J98" i="2" s="1"/>
  <c r="BK122" i="6"/>
  <c r="J122" i="6"/>
  <c r="J98" i="6" s="1"/>
  <c r="BD94" i="1"/>
  <c r="W36" i="1"/>
  <c r="AU94" i="1"/>
  <c r="AN101" i="1"/>
  <c r="AZ97" i="1"/>
  <c r="AV97" i="1"/>
  <c r="AT97" i="1"/>
  <c r="AZ100" i="1"/>
  <c r="AV100" i="1" s="1"/>
  <c r="AT100" i="1" s="1"/>
  <c r="BB94" i="1"/>
  <c r="W34" i="1"/>
  <c r="BC94" i="1"/>
  <c r="W35" i="1"/>
  <c r="J32" i="7"/>
  <c r="AG103" i="1"/>
  <c r="AN103" i="1"/>
  <c r="BA94" i="1"/>
  <c r="W33" i="1"/>
  <c r="J41" i="7" l="1"/>
  <c r="AZ94" i="1"/>
  <c r="AW94" i="1"/>
  <c r="AK33" i="1"/>
  <c r="AX94" i="1"/>
  <c r="AY94" i="1"/>
  <c r="J32" i="2"/>
  <c r="AG96" i="1"/>
  <c r="AG95" i="1" s="1"/>
  <c r="J32" i="3"/>
  <c r="AG98" i="1"/>
  <c r="AN98" i="1"/>
  <c r="J32" i="4"/>
  <c r="AG99" i="1" s="1"/>
  <c r="AN99" i="1" s="1"/>
  <c r="J32" i="6"/>
  <c r="AG102" i="1" s="1"/>
  <c r="AN102" i="1" s="1"/>
  <c r="AN95" i="1" l="1"/>
  <c r="AN96" i="1"/>
  <c r="J41" i="6"/>
  <c r="J41" i="2"/>
  <c r="J41" i="3"/>
  <c r="J41" i="4"/>
  <c r="AG97" i="1"/>
  <c r="AN97" i="1"/>
  <c r="AV94" i="1"/>
  <c r="AG100" i="1"/>
  <c r="AN100" i="1" s="1"/>
  <c r="AG94" i="1" l="1"/>
  <c r="AK26" i="1"/>
  <c r="AT94" i="1"/>
  <c r="AN94" i="1" l="1"/>
  <c r="AG107" i="1"/>
  <c r="CD107" i="1"/>
  <c r="AG108" i="1"/>
  <c r="CD108" i="1"/>
  <c r="AG109" i="1"/>
  <c r="AV109" i="1"/>
  <c r="BY109" i="1"/>
  <c r="AG106" i="1"/>
  <c r="AV106" i="1" s="1"/>
  <c r="BY106" i="1" s="1"/>
  <c r="CD106" i="1" l="1"/>
  <c r="W32" i="1" s="1"/>
  <c r="CD109" i="1"/>
  <c r="AN106" i="1"/>
  <c r="AV107" i="1"/>
  <c r="BY107" i="1" s="1"/>
  <c r="AV108" i="1"/>
  <c r="BY108" i="1" s="1"/>
  <c r="AN109" i="1"/>
  <c r="AG105" i="1"/>
  <c r="AK27" i="1"/>
  <c r="AK29" i="1" l="1"/>
  <c r="AK32" i="1"/>
  <c r="AN107" i="1"/>
  <c r="AN108" i="1"/>
  <c r="AG111" i="1"/>
  <c r="AK38" i="1" l="1"/>
  <c r="AN105" i="1"/>
  <c r="AN111" i="1"/>
</calcChain>
</file>

<file path=xl/sharedStrings.xml><?xml version="1.0" encoding="utf-8"?>
<sst xmlns="http://schemas.openxmlformats.org/spreadsheetml/2006/main" count="4712" uniqueCount="848">
  <si>
    <t>Export Komplet</t>
  </si>
  <si>
    <t/>
  </si>
  <si>
    <t>2.0</t>
  </si>
  <si>
    <t>ZAMOK</t>
  </si>
  <si>
    <t>False</t>
  </si>
  <si>
    <t>{bd99395a-0281-4b0f-95ef-26cc8547429e}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</si>
  <si>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</si>
  <si>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</si>
  <si>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</si>
  <si>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</si>
  <si>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</si>
  <si>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</si>
  <si>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</si>
  <si>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</si>
  <si>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</si>
  <si>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</si>
  <si>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</si>
  <si>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žst. Horka na Moravě, Řepčín, Olomouc - Město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</si>
  <si>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</si>
  <si>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</si>
  <si>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</si>
  <si>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</si>
  <si>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</si>
  <si>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</si>
  <si>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</si>
  <si>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</si>
  <si>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</si>
  <si>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</si>
  <si>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</si>
  <si>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</si>
  <si>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</si>
  <si>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</si>
  <si>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</si>
  <si>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</si>
  <si>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</si>
  <si>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</si>
  <si>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</si>
  <si>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</si>
  <si>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</si>
  <si>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</si>
  <si>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</si>
  <si>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</si>
  <si>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</si>
  <si>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</si>
  <si>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</si>
  <si>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</si>
  <si>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</si>
  <si>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</si>
  <si>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</si>
  <si>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</si>
  <si>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</si>
  <si>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</si>
  <si>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</si>
  <si>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</si>
  <si>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</si>
  <si>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</si>
  <si>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</si>
  <si>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</si>
  <si>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</si>
  <si>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</si>
  <si>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</si>
  <si>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</si>
  <si>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</si>
  <si>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</si>
  <si>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</si>
  <si>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</si>
  <si>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</si>
  <si>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</si>
  <si>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</si>
  <si>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</si>
  <si>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</si>
  <si>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</si>
  <si>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</si>
  <si>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</si>
  <si>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</si>
  <si>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</si>
  <si>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</si>
  <si>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</si>
  <si>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</si>
  <si>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osvětlení žst. Horka na Moravě</t>
  </si>
  <si>
    <t>STA</t>
  </si>
  <si>
    <t>1</t>
  </si>
  <si>
    <t>{6d892fda-00a2-436d-be0f-537e193ed120}</t>
  </si>
  <si>
    <t>2</t>
  </si>
  <si>
    <t>/</t>
  </si>
  <si>
    <t>1.1</t>
  </si>
  <si>
    <t>nz. Horka nad Moravou, oprava osvětlení a rozvodů NN</t>
  </si>
  <si>
    <t>Soupis</t>
  </si>
  <si>
    <t>{0c5c16a7-ca09-4d7c-a564-0501a48989f2}</t>
  </si>
  <si>
    <t>SO 02</t>
  </si>
  <si>
    <t>Oprava osvětlení žst. Řepčín</t>
  </si>
  <si>
    <t>{e5a3a42e-3327-4b3f-a12b-1bb8b843bfc6}</t>
  </si>
  <si>
    <t>2.1</t>
  </si>
  <si>
    <t>ŽST Řepčín, oprava osvětlení a rozvodů NN</t>
  </si>
  <si>
    <t>{79fb8333-be31-4e0e-9373-78d0fd3adbb8}</t>
  </si>
  <si>
    <t>2.2</t>
  </si>
  <si>
    <t>ŽST Řepčín - oprava přípojky NN</t>
  </si>
  <si>
    <t>{85adec2d-6431-4355-9a0f-e5eaa074b44f}</t>
  </si>
  <si>
    <t>SO 03</t>
  </si>
  <si>
    <t>Oprava osvětlení Olomouc - Město</t>
  </si>
  <si>
    <t>{1f074862-677e-4185-bd6d-a7b9455d2c8c}</t>
  </si>
  <si>
    <t>3.1</t>
  </si>
  <si>
    <t>Rozvody NN</t>
  </si>
  <si>
    <t>{13055712-165f-4f6c-9631-d3be0bb18794}</t>
  </si>
  <si>
    <t>3.2</t>
  </si>
  <si>
    <t>Zemní práce</t>
  </si>
  <si>
    <t>{45f2eabe-cc64-43fd-abc4-11a4087c6f4d}</t>
  </si>
  <si>
    <t>3.3</t>
  </si>
  <si>
    <t>VRN</t>
  </si>
  <si>
    <t>{b2ad8431-45be-4b52-acb8-7e61a090aba0}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</si>
  <si>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</si>
  <si>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</si>
  <si>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</si>
  <si>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</si>
  <si>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</si>
  <si>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</si>
  <si>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</si>
  <si>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</si>
  <si>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</si>
  <si>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</si>
  <si>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</si>
  <si>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Oprava osvětlení žst. Horka na Moravě</t>
  </si>
  <si>
    <t>Soupis:</t>
  </si>
  <si>
    <t>1.1 - nz. Horka nad Moravou, oprava osvětlení a rozvodů NN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</si>
  <si>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</si>
  <si>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</si>
  <si>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</si>
  <si>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</si>
  <si>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</si>
  <si>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</si>
  <si>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</si>
  <si>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M -   Práce a dodávky M</t>
  </si>
  <si>
    <t xml:space="preserve">    22-M - Montáže technologických zařízení pro dopravní stavby</t>
  </si>
  <si>
    <t xml:space="preserve">    46-M -   Zemní práce při extr.mont.pracích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</si>
  <si>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</si>
  <si>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</si>
  <si>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</si>
  <si>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</si>
  <si>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</si>
  <si>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</si>
  <si>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</si>
  <si>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</si>
  <si>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</si>
  <si>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</si>
  <si>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</si>
  <si>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</si>
  <si>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</si>
  <si>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</si>
  <si>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</si>
  <si>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</si>
  <si>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7493100060</t>
  </si>
  <si>
    <t>Venkovní osvětlení Osvětlovací stožáry sklopné výšky od 10 do 12 m, žárově zinkovaný, vč. výstroje, stožár nesmí mít dvířka (z důvodu neoprávněného vstupu)</t>
  </si>
  <si>
    <t>kus</t>
  </si>
  <si>
    <t>Sborník UOŽI 01 2020</t>
  </si>
  <si>
    <t>8</t>
  </si>
  <si>
    <t>ROZPOCET</t>
  </si>
  <si>
    <t>4</t>
  </si>
  <si>
    <t>2030805943</t>
  </si>
  <si>
    <t>P</t>
  </si>
  <si>
    <t>Poznámka k položce:_x000D_
přístup ke svorkovnici bude možný až po sklopení stožáru, kdy se dolní část plně otevře a umožní snadný přístup ke svorkovnicím.</t>
  </si>
  <si>
    <t>7493100460</t>
  </si>
  <si>
    <t>Venkovní osvětlení Výložníky pro osvětlovací stožáry Dvouramenný</t>
  </si>
  <si>
    <t>128</t>
  </si>
  <si>
    <t>-982190217</t>
  </si>
  <si>
    <t>Poznámka k položce:_x000D_
jednoramenný</t>
  </si>
  <si>
    <t>62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</si>
  <si>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</si>
  <si>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</si>
  <si>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-1809536159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</si>
  <si>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</si>
  <si>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61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</si>
  <si>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</si>
  <si>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</si>
  <si>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-937198858</t>
  </si>
  <si>
    <t>42</t>
  </si>
  <si>
    <t>7493102210</t>
  </si>
  <si>
    <t>Venkovní osvětlení Rozvaděče pro napájení osvětlení železničních prostranství pro 5 - 8ks 3-f větví s PLC řídícím systémem</t>
  </si>
  <si>
    <t>-1860486726</t>
  </si>
  <si>
    <t>Poznámka k položce:_x000D_
rozvaděč RO bez PLC včeně el.výzbroje</t>
  </si>
  <si>
    <t>43</t>
  </si>
  <si>
    <t>7493600910</t>
  </si>
  <si>
    <t>Kabelové a zásuvkové skříně, elektroměrové rozvaděče Skříně elektroměrové pro přímé měření Rozváděč pro dvousazbový třífázový elektroměr do 63A kompaktní pilíř včetně základu</t>
  </si>
  <si>
    <t>18718811</t>
  </si>
  <si>
    <t>Poznámka k položce:_x000D_
rozvaděč RE včeně el.výzbroje</t>
  </si>
  <si>
    <t>64</t>
  </si>
  <si>
    <t>7493600940</t>
  </si>
  <si>
    <t>Kabelové a zásuvkové skříně, elektroměrové rozvaděče Zásuvková skříň pilířová pro venkovní prostředí - 2x 230/16A + 1x400V/32A</t>
  </si>
  <si>
    <t>1756446980</t>
  </si>
  <si>
    <t>Poznámka k položce:_x000D_
rozvaděč ZS1 včeně el.výzbroje</t>
  </si>
  <si>
    <t>65</t>
  </si>
  <si>
    <t>7493600980</t>
  </si>
  <si>
    <t>Kabelové a zásuvkové skříně, elektroměrové rozvaděče Prázdné skříně a pilíře v provedení kompaktní pilíř plastová, venkovní min. IP44, šíře 660 - 1060 mm, výška do 800mm, hloubka do 320mm</t>
  </si>
  <si>
    <t>-244239193</t>
  </si>
  <si>
    <t>Poznámka k položce:_x000D_
rozvaděč RH včeně el.výzbroje</t>
  </si>
  <si>
    <t>66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</si>
  <si>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</si>
  <si>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</si>
  <si>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-1879078088</t>
  </si>
  <si>
    <t>Poznámka k položce:_x000D_
rozvaděč R1 včeně el.výzbroje</t>
  </si>
  <si>
    <t>9</t>
  </si>
  <si>
    <t>7593500090</t>
  </si>
  <si>
    <t>Trasy kabelového vedení Kabelové žlaby (100x100) spodní + vrchní díl plast</t>
  </si>
  <si>
    <t>m</t>
  </si>
  <si>
    <t>1011052957</t>
  </si>
  <si>
    <t>10</t>
  </si>
  <si>
    <t>7593500095</t>
  </si>
  <si>
    <t>Trasy kabelového vedení Kabelové žlaby (100x100) spojka plast</t>
  </si>
  <si>
    <t>1697684978</t>
  </si>
  <si>
    <t>74</t>
  </si>
  <si>
    <t>7593500595</t>
  </si>
  <si>
    <t>Trasy kabelového vedení Kabelové krycí desky a pásy Fólie výstražná modrá š. 20 cm</t>
  </si>
  <si>
    <t>602193415</t>
  </si>
  <si>
    <t>Poznámka k položce:_x000D_
červená</t>
  </si>
  <si>
    <t>67</t>
  </si>
  <si>
    <t>7492501880</t>
  </si>
  <si>
    <t>Kabely, vodiče, šňůry Cu - nn Kabel silový 4 a 5-žílový Cu, plastová izolace CYKY 4J16 (4Bx16)</t>
  </si>
  <si>
    <t>1427108704</t>
  </si>
  <si>
    <t>3</t>
  </si>
  <si>
    <t>7492501870</t>
  </si>
  <si>
    <t>Kabely, vodiče, šňůry Cu - nn Kabel silový 4 a 5-žílový Cu, plastová izolace CYKY 4J10 (4Bx10)</t>
  </si>
  <si>
    <t>1579060410</t>
  </si>
  <si>
    <t>7492501930</t>
  </si>
  <si>
    <t>Kabely, vodiče, šňůry Cu - nn Kabel silový 4 a 5-žílový Cu, plastová izolace CYKY 4J6 (4Bx6)</t>
  </si>
  <si>
    <t>180091443</t>
  </si>
  <si>
    <t>Poznámka k položce:_x000D_
CYKY-O</t>
  </si>
  <si>
    <t>69</t>
  </si>
  <si>
    <t>7492501710</t>
  </si>
  <si>
    <t>Kabely, vodiče, šňůry Cu - nn Kabel silový 2 a 3-žílový Cu, plastová izolace CYKY 2O4 (2Dx4)</t>
  </si>
  <si>
    <t>-832379470</t>
  </si>
  <si>
    <t>68</t>
  </si>
  <si>
    <t>7492501910</t>
  </si>
  <si>
    <t>Kabely, vodiče, šňůry Cu - nn Kabel silový 4 a 5-žílový Cu, plastová izolace CYKY 4J2,5 (4Bx2,5)</t>
  </si>
  <si>
    <t>-2074777647</t>
  </si>
  <si>
    <t>40</t>
  </si>
  <si>
    <t>7492104500</t>
  </si>
  <si>
    <t>Spojovací vedení, podpěrné izolátory Spojky, ukončení pasu, ostatní Spojka B20416 kabelová zalévací</t>
  </si>
  <si>
    <t>2082210826</t>
  </si>
  <si>
    <t>59</t>
  </si>
  <si>
    <t>5955101015</t>
  </si>
  <si>
    <t>Kamenivo drcené štěrkodrť frakce 0/22</t>
  </si>
  <si>
    <t>t</t>
  </si>
  <si>
    <t>-1594149355</t>
  </si>
  <si>
    <t>50</t>
  </si>
  <si>
    <t>7593501095</t>
  </si>
  <si>
    <t>Trasy kabelového vedení Ohebná dvouplášťová korugovaná chránička KF 09160 průměr 160/136 mm</t>
  </si>
  <si>
    <t>324288541</t>
  </si>
  <si>
    <t>26</t>
  </si>
  <si>
    <t>7493100130</t>
  </si>
  <si>
    <t>Venkovní osvětlení Osvětlovací stožáry pevné Sklápěcí zařízení hydraulické, určeno pro sklápění osvětlovacích stožárů od 9 m do 12 m</t>
  </si>
  <si>
    <t>256</t>
  </si>
  <si>
    <t>-1424907734</t>
  </si>
  <si>
    <t>60</t>
  </si>
  <si>
    <t>7491600200</t>
  </si>
  <si>
    <t>Uzemnění Vnější Pásek pozink. FeZn 30x4</t>
  </si>
  <si>
    <t>kg</t>
  </si>
  <si>
    <t>1288361052</t>
  </si>
  <si>
    <t>73</t>
  </si>
  <si>
    <t>11162100-R</t>
  </si>
  <si>
    <t>asfalt silniční obyčejný</t>
  </si>
  <si>
    <t>284130962</t>
  </si>
  <si>
    <t>84</t>
  </si>
  <si>
    <t>59612000-R</t>
  </si>
  <si>
    <t>cihelný blok děrovaný do P10 pro zdivo tl 80mm</t>
  </si>
  <si>
    <t>m2</t>
  </si>
  <si>
    <t>512</t>
  </si>
  <si>
    <t>-1485363866</t>
  </si>
  <si>
    <t>Poznámka k položce:_x000D_
Zázdění niky rozvaděčů nebo KS</t>
  </si>
  <si>
    <t>90</t>
  </si>
  <si>
    <t>7497302180</t>
  </si>
  <si>
    <t>Vodiče trakčního vedení  Přístupová lávka na stožár TV nebo zeď vč. zábradlí</t>
  </si>
  <si>
    <t>-372230066</t>
  </si>
  <si>
    <t>Poznámka k položce:_x000D_
plošina na osv. stožár</t>
  </si>
  <si>
    <t>91</t>
  </si>
  <si>
    <t>7497100160</t>
  </si>
  <si>
    <t>Základy trakčního vedení  Ochrana stožáru TV</t>
  </si>
  <si>
    <t>-640155379</t>
  </si>
  <si>
    <t>Poznámka k položce:_x000D_
mech. ochrana osv. stožáru</t>
  </si>
  <si>
    <t>63</t>
  </si>
  <si>
    <t>5962110000</t>
  </si>
  <si>
    <t>Značení zastávek tabule s názvem</t>
  </si>
  <si>
    <t>-1045293148</t>
  </si>
  <si>
    <t>Poznámka k položce:_x000D_
název stanice/zastávky nepodsvětlený</t>
  </si>
  <si>
    <t>HSV</t>
  </si>
  <si>
    <t>Práce a dodávky HSV</t>
  </si>
  <si>
    <t>101</t>
  </si>
  <si>
    <t>58156562-R</t>
  </si>
  <si>
    <t>písek podsypový spárovací frakce 0/1</t>
  </si>
  <si>
    <t>-1454552770</t>
  </si>
  <si>
    <t>102</t>
  </si>
  <si>
    <t>K</t>
  </si>
  <si>
    <t>162351103-R</t>
  </si>
  <si>
    <t>Vodorovné přemístění do 500 m výkopku/sypaniny z horniny třídy těžitelnosti I, skupiny 1 až 3</t>
  </si>
  <si>
    <t>m3</t>
  </si>
  <si>
    <t>221316097</t>
  </si>
  <si>
    <t xml:space="preserve">  Práce a dodávky M</t>
  </si>
  <si>
    <t>22-M</t>
  </si>
  <si>
    <t>Montáže technologických zařízení pro dopravní stavby</t>
  </si>
  <si>
    <t>46-M</t>
  </si>
  <si>
    <t xml:space="preserve">  Zemní práce při extr.mont.pracích</t>
  </si>
  <si>
    <t>95</t>
  </si>
  <si>
    <t>460030036-R</t>
  </si>
  <si>
    <t>Rozebrání dlažeb ručně z dlaždic betonových nebo keramických do písku spáry zalité</t>
  </si>
  <si>
    <t>161106281</t>
  </si>
  <si>
    <t>57</t>
  </si>
  <si>
    <t>460650162-R</t>
  </si>
  <si>
    <t>Kladení dlažby z dlaždic betonových tvarovaných a zámkových do lože z kameniva těženého</t>
  </si>
  <si>
    <t>-1068298747</t>
  </si>
  <si>
    <t>70</t>
  </si>
  <si>
    <t>460071004-R</t>
  </si>
  <si>
    <t>Hloubení nezapažených jam strojně v hornině tř 4</t>
  </si>
  <si>
    <t>-332654845</t>
  </si>
  <si>
    <t>72</t>
  </si>
  <si>
    <t>460030182-R</t>
  </si>
  <si>
    <t>Řezání podkladu nebo krytu betonového hloubky do 15 cm</t>
  </si>
  <si>
    <t>444313159</t>
  </si>
  <si>
    <t>71</t>
  </si>
  <si>
    <t>460650072-R</t>
  </si>
  <si>
    <t>Zřízení podkladní vrstvy vozovky a chodníku z kameniva obalovaného asfaltem se zhutněním tl do 10 cm</t>
  </si>
  <si>
    <t>1020530767</t>
  </si>
  <si>
    <t>460080034-R</t>
  </si>
  <si>
    <t>Základové konstrukce ze ŽB tř. C 20/25</t>
  </si>
  <si>
    <t>-1924931800</t>
  </si>
  <si>
    <t>82</t>
  </si>
  <si>
    <t>460680011-R</t>
  </si>
  <si>
    <t>Osazení tvárnic kabelových betonových 2-otvorových včetně vybourání otvoru do zdiva</t>
  </si>
  <si>
    <t>245445440</t>
  </si>
  <si>
    <t>27</t>
  </si>
  <si>
    <t>5905025010</t>
  </si>
  <si>
    <t>Doplnění stezky štěrkodrtí ojediněle ručně</t>
  </si>
  <si>
    <t>-1721520574</t>
  </si>
  <si>
    <t>VV</t>
  </si>
  <si>
    <t>5</t>
  </si>
  <si>
    <t>Součet</t>
  </si>
  <si>
    <t>16</t>
  </si>
  <si>
    <t>460080112-R</t>
  </si>
  <si>
    <t>Bourání základu betonového se záhozem jámy sypaninou</t>
  </si>
  <si>
    <t>332609947</t>
  </si>
  <si>
    <t>17</t>
  </si>
  <si>
    <t>460080201-R</t>
  </si>
  <si>
    <t>Zřízení nezabudovaného bednění základových konstrukcí</t>
  </si>
  <si>
    <t>-921130346</t>
  </si>
  <si>
    <t>18</t>
  </si>
  <si>
    <t>460080301-R</t>
  </si>
  <si>
    <t>Odstranění nezabudovaného bednění základových konstrukcí</t>
  </si>
  <si>
    <t>-2123553891</t>
  </si>
  <si>
    <t>19</t>
  </si>
  <si>
    <t>460120014-R</t>
  </si>
  <si>
    <t>Zásyp jam ručně v hornině třídy 4</t>
  </si>
  <si>
    <t>-1749620917</t>
  </si>
  <si>
    <t>55</t>
  </si>
  <si>
    <t>460150074-R</t>
  </si>
  <si>
    <t>Hloubení kabelových zapažených i nezapažených rýh ručně š 40 cm, hl 90 cm, v hornině tř 4</t>
  </si>
  <si>
    <t>-574254787</t>
  </si>
  <si>
    <t>56</t>
  </si>
  <si>
    <t>460560074-R</t>
  </si>
  <si>
    <t>Zásyp rýh ručně šířky 40 cm, hloubky 90 cm, z horniny třídy 4</t>
  </si>
  <si>
    <t>1396487966</t>
  </si>
  <si>
    <t>51</t>
  </si>
  <si>
    <t>460310106-R</t>
  </si>
  <si>
    <t>Řízený zemní protlak strojně v hornině tř 1 až 4 hloubky do 6 m vnějšího průměru do 225 mm</t>
  </si>
  <si>
    <t>-1470349162</t>
  </si>
  <si>
    <t>OST</t>
  </si>
  <si>
    <t>Ostatní</t>
  </si>
  <si>
    <t>58</t>
  </si>
  <si>
    <t>7491652010</t>
  </si>
  <si>
    <t>Montáž vnějšího uzemnění uzemňovacích vodičů v zemi z pozinkované oceli (FeZn) do 120 mm2</t>
  </si>
  <si>
    <t>-2125004225</t>
  </si>
  <si>
    <t>75</t>
  </si>
  <si>
    <t>7492553010</t>
  </si>
  <si>
    <t>Montáž kabelů 2- a 3-žílových Cu do 16 mm2</t>
  </si>
  <si>
    <t>-82262482</t>
  </si>
  <si>
    <t>12</t>
  </si>
  <si>
    <t>7492554010</t>
  </si>
  <si>
    <t>Montáž kabelů 4- a 5-žílových Cu do 16 mm2</t>
  </si>
  <si>
    <t>689140876</t>
  </si>
  <si>
    <t>13</t>
  </si>
  <si>
    <t>7492751022</t>
  </si>
  <si>
    <t>Montáž ukončení kabelů nn v rozvaděči nebo na přístroji izolovaných s označením 2 - 5-ti žílových do 25 mm2</t>
  </si>
  <si>
    <t>-1435962447</t>
  </si>
  <si>
    <t>7493151010</t>
  </si>
  <si>
    <t>Montáž osvětlovacích stožárů včetně výstroje sklopných výšky do 12 m</t>
  </si>
  <si>
    <t>-177330926</t>
  </si>
  <si>
    <t>7</t>
  </si>
  <si>
    <t>7493152530</t>
  </si>
  <si>
    <t>Montáž svítidla pro železnici na sklopný stožár</t>
  </si>
  <si>
    <t>1097740120</t>
  </si>
  <si>
    <t>94</t>
  </si>
  <si>
    <t>7493154020</t>
  </si>
  <si>
    <t>Montáž venkovních svítidel na strop nebo stěnu zářivkových</t>
  </si>
  <si>
    <t>1495532126</t>
  </si>
  <si>
    <t>44</t>
  </si>
  <si>
    <t>7493156010</t>
  </si>
  <si>
    <t>Montáž rozvaděče pro napájení osvětlení železničních prostranství do 8 kusů 3-f vývodů</t>
  </si>
  <si>
    <t>1422843709</t>
  </si>
  <si>
    <t>89</t>
  </si>
  <si>
    <t>7493156510</t>
  </si>
  <si>
    <t>Montáž prosvětleného nápisu označení stanice max. 6 m jednostranného</t>
  </si>
  <si>
    <t>921186136</t>
  </si>
  <si>
    <t>Poznámka k položce:_x000D_
zahrnuje 1x demontáž stáv. piktogramu</t>
  </si>
  <si>
    <t>88</t>
  </si>
  <si>
    <t>220320363-R</t>
  </si>
  <si>
    <t>Montáž tabule odjezdové na jednodílný nebo dvoudílný závěsný rám do 150 kg</t>
  </si>
  <si>
    <t>-948086528</t>
  </si>
  <si>
    <t>81</t>
  </si>
  <si>
    <t>7493654024</t>
  </si>
  <si>
    <t>Montáž rozpojovacích skříní SR a SD venkovních na pojistkové lišty nebo na pojistkové spodky do 400 A pro připojení kabelů (i kabelové smyčky) do 240 mm2 kompaktní pilíř s 6 - 7 sadami pojistkových lišt</t>
  </si>
  <si>
    <t>-1261995622</t>
  </si>
  <si>
    <t>Poznámka k položce:_x000D_
mon. RH</t>
  </si>
  <si>
    <t>80</t>
  </si>
  <si>
    <t>7493656015</t>
  </si>
  <si>
    <t>Montáž zásuvkových skříní venkovních na pilíři</t>
  </si>
  <si>
    <t>846097231</t>
  </si>
  <si>
    <t>45</t>
  </si>
  <si>
    <t>7493655015</t>
  </si>
  <si>
    <t>Montáž skříní elektroměrových venkovních pro přímé měření do 80 A pro připojení kabelů do 16 mm2 jednosazbové, včetně jističe do 80 A kompaktní pilíř</t>
  </si>
  <si>
    <t>-1492942957</t>
  </si>
  <si>
    <t>85</t>
  </si>
  <si>
    <t>7494151010</t>
  </si>
  <si>
    <t>Montáž modulárních rozvodnic min. IP 30, počet modulů do 72</t>
  </si>
  <si>
    <t>1784163853</t>
  </si>
  <si>
    <t>76</t>
  </si>
  <si>
    <t>7493175010</t>
  </si>
  <si>
    <t>Demontáž osvětlení rozvaděče</t>
  </si>
  <si>
    <t>1116876854</t>
  </si>
  <si>
    <t>77</t>
  </si>
  <si>
    <t>7493175015</t>
  </si>
  <si>
    <t>Demontáž osvětlení ovladače</t>
  </si>
  <si>
    <t>-369598795</t>
  </si>
  <si>
    <t>23</t>
  </si>
  <si>
    <t>7493171012</t>
  </si>
  <si>
    <t>Demontáž osvětlovacích stožárů výšky přes 6 do 14 m</t>
  </si>
  <si>
    <t>-1657011423</t>
  </si>
  <si>
    <t>24</t>
  </si>
  <si>
    <t>7493174015</t>
  </si>
  <si>
    <t>Demontáž svítidel z osvětlovacího stožáru, osvětlovací věže nebo brány trakčního vedení</t>
  </si>
  <si>
    <t>-1872740271</t>
  </si>
  <si>
    <t>79</t>
  </si>
  <si>
    <t>7494271010</t>
  </si>
  <si>
    <t>Demontáž rozvaděčů rozvodnice nn</t>
  </si>
  <si>
    <t>1214350131</t>
  </si>
  <si>
    <t>78</t>
  </si>
  <si>
    <t>7494271015</t>
  </si>
  <si>
    <t>Demontáž rozvaděčů 1 kusu pole nn</t>
  </si>
  <si>
    <t>-337532946</t>
  </si>
  <si>
    <t>46</t>
  </si>
  <si>
    <t>7494371015</t>
  </si>
  <si>
    <t>Demontáž zařízení jističe nebo vypínače z rozvaděče nn</t>
  </si>
  <si>
    <t>1681253014</t>
  </si>
  <si>
    <t>92</t>
  </si>
  <si>
    <t>7497351700</t>
  </si>
  <si>
    <t>Montáž přístupových lávek na stožár trakčního vedení nebo zeď včetně zábradlí</t>
  </si>
  <si>
    <t>-960042121</t>
  </si>
  <si>
    <t>93</t>
  </si>
  <si>
    <t>7497155010</t>
  </si>
  <si>
    <t>Montáž ochranné sítě nebo zábrany na podstavci pro trakční vedení včetně montáže betonových patek</t>
  </si>
  <si>
    <t>-922471284</t>
  </si>
  <si>
    <t>Poznámka k položce:_x000D_
mech. ochr. na osv. stožár</t>
  </si>
  <si>
    <t>28</t>
  </si>
  <si>
    <t>7498150520</t>
  </si>
  <si>
    <t>Vyhotovení výchozí revizní zprávy pro opravné práce pro objem investičních nákladů přes 500 000 do 1 000 000 Kč</t>
  </si>
  <si>
    <t>1339038651</t>
  </si>
  <si>
    <t>29</t>
  </si>
  <si>
    <t>7498150525</t>
  </si>
  <si>
    <t>Vyhotovení výchozí revizní zprávy příplatek za každých dalších i započatých 500 000 Kč přes 1 000 000 Kč</t>
  </si>
  <si>
    <t>-834525881</t>
  </si>
  <si>
    <t>96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</si>
  <si>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</si>
  <si>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</si>
  <si>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1361869861</t>
  </si>
  <si>
    <t>97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</si>
  <si>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</si>
  <si>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</si>
  <si>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244832406</t>
  </si>
  <si>
    <t>98</t>
  </si>
  <si>
    <t>7498351010</t>
  </si>
  <si>
    <t>Vydání průkazu způsobilosti pro funkční celek, provizorní stav</t>
  </si>
  <si>
    <t>-520134461</t>
  </si>
  <si>
    <t>99</t>
  </si>
  <si>
    <t>7498451010</t>
  </si>
  <si>
    <t>Měření zemničů zemních odporů - zemniče prvního nebo samostatného</t>
  </si>
  <si>
    <t>1244652233</t>
  </si>
  <si>
    <t>39</t>
  </si>
  <si>
    <t>7498457010</t>
  </si>
  <si>
    <t>Měření intenzity osvětlení instalovaného v rozsahu 1 000 m2 zjišťované plochy</t>
  </si>
  <si>
    <t>1582745228</t>
  </si>
  <si>
    <t>36</t>
  </si>
  <si>
    <t>7499151010</t>
  </si>
  <si>
    <t>Dokončovací práce na elektrickém zařízení</t>
  </si>
  <si>
    <t>hod</t>
  </si>
  <si>
    <t>-556734468</t>
  </si>
  <si>
    <t>37</t>
  </si>
  <si>
    <t>7499151030</t>
  </si>
  <si>
    <t>Dokončovací práce zkušební provoz</t>
  </si>
  <si>
    <t>-611220052</t>
  </si>
  <si>
    <t>38</t>
  </si>
  <si>
    <t>7499151050</t>
  </si>
  <si>
    <t>Dokončovací práce manipulace na zařízeních prováděné provozovatelem</t>
  </si>
  <si>
    <t>-188563599</t>
  </si>
  <si>
    <t>83</t>
  </si>
  <si>
    <t>HZS1301</t>
  </si>
  <si>
    <t>Hodinová zúčtovací sazba zedník</t>
  </si>
  <si>
    <t>1230446729</t>
  </si>
  <si>
    <t>25</t>
  </si>
  <si>
    <t>7593505150</t>
  </si>
  <si>
    <t>Pokládka výstražné fólie do výkopu</t>
  </si>
  <si>
    <t>-1005510818</t>
  </si>
  <si>
    <t>35</t>
  </si>
  <si>
    <t>7593505270</t>
  </si>
  <si>
    <t>Montáž kabelového označníku Ball Marker</t>
  </si>
  <si>
    <t>1636576280</t>
  </si>
  <si>
    <t>Poznámka k položce:_x000D_
včetně mat.</t>
  </si>
  <si>
    <t>Vedlejší rozpočtové náklady</t>
  </si>
  <si>
    <t>48</t>
  </si>
  <si>
    <t>022101021</t>
  </si>
  <si>
    <t>Geodetické práce Geodetické práce po ukončení opravy</t>
  </si>
  <si>
    <t>%</t>
  </si>
  <si>
    <t>-2104988841</t>
  </si>
  <si>
    <t>47</t>
  </si>
  <si>
    <t>022101001</t>
  </si>
  <si>
    <t>Geodetické práce Geodetické práce před opravou</t>
  </si>
  <si>
    <t>270245764</t>
  </si>
  <si>
    <t>49</t>
  </si>
  <si>
    <t>023131011</t>
  </si>
  <si>
    <t>Projektové práce Dokumentace skutečného provedení zabezpečovacích, sdělovacích, elektrických zařízení</t>
  </si>
  <si>
    <t>-326610696</t>
  </si>
  <si>
    <t>Poznámka k položce:_x000D_
Základna pro výpočet - dotyčné práce</t>
  </si>
  <si>
    <t>34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</si>
  <si>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</si>
  <si>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</si>
  <si>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450944730</t>
  </si>
  <si>
    <t>Poznámka k položce:_x000D_
Měrnou jednotkou je t přepravovaného materiálu.</t>
  </si>
  <si>
    <t>33</t>
  </si>
  <si>
    <t>9902900100</t>
  </si>
  <si>
    <t>Naložení sypanin, drobného kusového materiálu, suti</t>
  </si>
  <si>
    <t>-1812896579</t>
  </si>
  <si>
    <t>32</t>
  </si>
  <si>
    <t>9903100100</t>
  </si>
  <si>
    <t>Přeprava mechanizace na místo prováděných prací o hmotnosti do 12 t přes 50 do 100 km</t>
  </si>
  <si>
    <t>-1996288099</t>
  </si>
  <si>
    <t>31</t>
  </si>
  <si>
    <t>9903200100</t>
  </si>
  <si>
    <t>Přeprava mechanizace na místo prováděných prací o hmotnosti přes 12 t přes 50 do 100 km</t>
  </si>
  <si>
    <t>-1302321293</t>
  </si>
  <si>
    <t>30</t>
  </si>
  <si>
    <t>9909000100</t>
  </si>
  <si>
    <t>Poplatek za uložení suti nebo hmot na oficiální skládku</t>
  </si>
  <si>
    <t>150164184</t>
  </si>
  <si>
    <t>SO 02 - Oprava osvětlení žst. Řepčín</t>
  </si>
  <si>
    <t>2.1 - ŽST Řepčín, oprava osvětlení a rozvodů NN</t>
  </si>
  <si>
    <t>95970390</t>
  </si>
  <si>
    <t>7493100030</t>
  </si>
  <si>
    <t>Venkovní osvětlení Osvětlovací stožáry sklopné pro přídavnou montáž rozhlasového zařízení výšky do 6m, žárově zinkovaný, vč. výstroje</t>
  </si>
  <si>
    <t>1154394258</t>
  </si>
  <si>
    <t>-463374629</t>
  </si>
  <si>
    <t>-467229325</t>
  </si>
  <si>
    <t>52</t>
  </si>
  <si>
    <t>-1590360300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</si>
  <si>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</si>
  <si>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</si>
  <si>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-1310360355</t>
  </si>
  <si>
    <t>-1138280507</t>
  </si>
  <si>
    <t>7492502030</t>
  </si>
  <si>
    <t>Kabely, vodiče, šňůry Cu - nn Kabel silový 4 a 5-žílový Cu, plastová izolace CYKY 5J6 (5Cx6)</t>
  </si>
  <si>
    <t>909005177</t>
  </si>
  <si>
    <t>7492501980</t>
  </si>
  <si>
    <t>Kabely, vodiče, šňůry Cu - nn Kabel silový 4 a 5-žílový Cu, plastová izolace CYKY 5J10 (5Cx10)</t>
  </si>
  <si>
    <t>-1910498550</t>
  </si>
  <si>
    <t>-2742795</t>
  </si>
  <si>
    <t>443830892</t>
  </si>
  <si>
    <t>-1906914910</t>
  </si>
  <si>
    <t>-933397242</t>
  </si>
  <si>
    <t>54</t>
  </si>
  <si>
    <t>-448699540</t>
  </si>
  <si>
    <t>-707310049</t>
  </si>
  <si>
    <t>2042871878</t>
  </si>
  <si>
    <t>-1689810217</t>
  </si>
  <si>
    <t>1157086972</t>
  </si>
  <si>
    <t>460300001-R</t>
  </si>
  <si>
    <t>Zásyp jam nebo rýh strojně včetně zhutnění v zástavbě</t>
  </si>
  <si>
    <t>2081575149</t>
  </si>
  <si>
    <t>-327801502</t>
  </si>
  <si>
    <t>221558270</t>
  </si>
  <si>
    <t>1619320418</t>
  </si>
  <si>
    <t>53</t>
  </si>
  <si>
    <t>2107871100</t>
  </si>
  <si>
    <t>5905025010-R</t>
  </si>
  <si>
    <t>1850836687</t>
  </si>
  <si>
    <t>1423509941</t>
  </si>
  <si>
    <t>1117550822</t>
  </si>
  <si>
    <t>-263215105</t>
  </si>
  <si>
    <t>670834304</t>
  </si>
  <si>
    <t>-19769083</t>
  </si>
  <si>
    <t>-916510295</t>
  </si>
  <si>
    <t>1567758723</t>
  </si>
  <si>
    <t>1538761349</t>
  </si>
  <si>
    <t>-2144618886</t>
  </si>
  <si>
    <t>-594952324</t>
  </si>
  <si>
    <t>-686791291</t>
  </si>
  <si>
    <t>2134751287</t>
  </si>
  <si>
    <t>1148761783</t>
  </si>
  <si>
    <t>Poznámka k položce:_x000D_
včetně materiálu</t>
  </si>
  <si>
    <t>1047543467</t>
  </si>
  <si>
    <t>1990490814</t>
  </si>
  <si>
    <t>-1689928432</t>
  </si>
  <si>
    <t>-230155597</t>
  </si>
  <si>
    <t>-21764387</t>
  </si>
  <si>
    <t>1899262740</t>
  </si>
  <si>
    <t>-929157165</t>
  </si>
  <si>
    <t>1011799441</t>
  </si>
  <si>
    <t>41</t>
  </si>
  <si>
    <t>645126485</t>
  </si>
  <si>
    <t>-1497132197</t>
  </si>
  <si>
    <t>713114722</t>
  </si>
  <si>
    <t>-1585609714</t>
  </si>
  <si>
    <t>2039879890</t>
  </si>
  <si>
    <t>-327958426</t>
  </si>
  <si>
    <t>2.2 - ŽST Řepčín - oprava přípojky NN</t>
  </si>
  <si>
    <t>PSV - Práce a dodávky PSV</t>
  </si>
  <si>
    <t xml:space="preserve">    741 - Elektroinstalace - silnoproud</t>
  </si>
  <si>
    <t>1310010001-R</t>
  </si>
  <si>
    <t>Zřízení startovací jámy místa pro zafukování, přifouknutí optického kabelu nebo MT ve volném terénu</t>
  </si>
  <si>
    <t>-978328773</t>
  </si>
  <si>
    <t>1320010001-R</t>
  </si>
  <si>
    <t>Výkop a odkop zeminy ke stávajícím kabelům ručně, zabezpečení výkopu</t>
  </si>
  <si>
    <t>-1942018869</t>
  </si>
  <si>
    <t>20</t>
  </si>
  <si>
    <t>1320010011-R</t>
  </si>
  <si>
    <t>Ochrana štěrkového lože kolejí při souběžné trase s kolejemi</t>
  </si>
  <si>
    <t>1448872511</t>
  </si>
  <si>
    <t>1320010021-R</t>
  </si>
  <si>
    <t>Opětovné zřízení kabelového lože z prosáté zeminy ve stávající kabelové trase</t>
  </si>
  <si>
    <t>60198915</t>
  </si>
  <si>
    <t>22</t>
  </si>
  <si>
    <t>1320010031-R</t>
  </si>
  <si>
    <t>Pokládka výstražné folie ve stávající kabelové trase</t>
  </si>
  <si>
    <t>1896647505</t>
  </si>
  <si>
    <t>1320010041-R</t>
  </si>
  <si>
    <t>Zához osazené kabelové trasy ručně včetně hutnění</t>
  </si>
  <si>
    <t>1429844912</t>
  </si>
  <si>
    <t>1320010051-R</t>
  </si>
  <si>
    <t>Povrchová úprava po záhozu ve stávající kabelové trase</t>
  </si>
  <si>
    <t>279987808</t>
  </si>
  <si>
    <t>7592700655</t>
  </si>
  <si>
    <t>Upozorňovadla, značky Návěsti označující místo na trati Fólie výstražná červená š34cm  (HM0673909992034)</t>
  </si>
  <si>
    <t>-1022290671</t>
  </si>
  <si>
    <t>28611172-R</t>
  </si>
  <si>
    <t>trubka kanalizační PVC DN 110x6000mm SN10</t>
  </si>
  <si>
    <t>1066048058</t>
  </si>
  <si>
    <t>225091553</t>
  </si>
  <si>
    <t>141721213-R</t>
  </si>
  <si>
    <t>Řízený zemní protlak délky do 50 m hloubky do 6 m s protlačením potrubí vnějšího průměru vrtu do 140 mm v hornině třídy těžitelnosti I a II, skupiny 1 až 4</t>
  </si>
  <si>
    <t>-1351121115</t>
  </si>
  <si>
    <t>-769778121</t>
  </si>
  <si>
    <t>PSV</t>
  </si>
  <si>
    <t>Práce a dodávky PSV</t>
  </si>
  <si>
    <t>741</t>
  </si>
  <si>
    <t>Elektroinstalace - silnoproud</t>
  </si>
  <si>
    <t>7493653020</t>
  </si>
  <si>
    <t>Montáž skříní přípojkových SS venkovních pro připojení kabelů (i kabelové smyčky) do 240 mm2 kompaktní pilíř s 1-2 sadami jistících prvků</t>
  </si>
  <si>
    <t>349501225</t>
  </si>
  <si>
    <t>7493600450</t>
  </si>
  <si>
    <t>Kabelové a zásuvkové skříně, elektroměrové rozvaděče Rozpojovací jisticí skříně - lištové (SR) se 3 pojistkovými lištami velikosti 2 kompaktní pilíř včetně základu</t>
  </si>
  <si>
    <t>-1744131133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</si>
  <si>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</si>
  <si>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</si>
  <si>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-1846657536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</si>
  <si>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</si>
  <si>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</t>
  </si>
  <si>
    <t>867686938</t>
  </si>
  <si>
    <t>7492652014</t>
  </si>
  <si>
    <t>Montáž kabelů 4- a 5-žílových Al do 150 mm2</t>
  </si>
  <si>
    <t>792954658</t>
  </si>
  <si>
    <t>7492600150</t>
  </si>
  <si>
    <t>Kabely, vodiče, šňůry Al - nn Kabel silový 4 a 5-žílový, plastová izolace 1-AYKY 3x120+70</t>
  </si>
  <si>
    <t>1582048431</t>
  </si>
  <si>
    <t>7491100130</t>
  </si>
  <si>
    <t>Trubková vedení Ohebné elektroinstalační trubky KOPOFLEX 110 rudá</t>
  </si>
  <si>
    <t>-638926411</t>
  </si>
  <si>
    <t>7491151040</t>
  </si>
  <si>
    <t>Montáž trubek ohebných elektroinstalačních ochranných z tvrdého PE uložených pevně, průměru do 100 mm</t>
  </si>
  <si>
    <t>1131432863</t>
  </si>
  <si>
    <t>6</t>
  </si>
  <si>
    <t>38957157</t>
  </si>
  <si>
    <t>2130257057</t>
  </si>
  <si>
    <t>14</t>
  </si>
  <si>
    <t>7492751026</t>
  </si>
  <si>
    <t>Montáž ukončení kabelů nn v rozvaděči nebo na přístroji izolovaných s označením 2 - 5-ti žílových do 150 mm2</t>
  </si>
  <si>
    <t>1656722293</t>
  </si>
  <si>
    <t>7492751020</t>
  </si>
  <si>
    <t>Montáž ukončení kabelů nn v rozvaděči nebo na přístroji izolovaných s označením 2 - 5-ti žílových do 2,5 mm2</t>
  </si>
  <si>
    <t>-1321372768</t>
  </si>
  <si>
    <t>7491201091</t>
  </si>
  <si>
    <t>Elektroinstalační materiál Elektroinstalační lišty a kabelové žlaby Zemní kanál KOPOKAN 1 ZD (100x100) šedé tělo/ červené víko 2m</t>
  </si>
  <si>
    <t>-560956658</t>
  </si>
  <si>
    <t>7491201095</t>
  </si>
  <si>
    <t>Elektroinstalační materiál Elektroinstalační lišty a kabelové žlaby Spojka zemního kanálu SPOJKA 1 pro KOPOKAN 1</t>
  </si>
  <si>
    <t>626418643</t>
  </si>
  <si>
    <t>7491251025</t>
  </si>
  <si>
    <t>Montáž lišt elektroinstalačních, kabelových žlabů z PVC-U jednokomorových zaklapávacích rozměru 100/100 - 100/150 mm</t>
  </si>
  <si>
    <t>-663755667</t>
  </si>
  <si>
    <t>7492756030</t>
  </si>
  <si>
    <t>Pomocné práce pro montáž kabelů vyhledání stávajících kabelů ( měření, sonda )</t>
  </si>
  <si>
    <t>-1064963495</t>
  </si>
  <si>
    <t>2066971959</t>
  </si>
  <si>
    <t>7491600180</t>
  </si>
  <si>
    <t>Uzemnění Vnější Uzemňovací vedení v zemi, páskem FeZn do 120 mm2</t>
  </si>
  <si>
    <t>-310371129</t>
  </si>
  <si>
    <t>7491601450</t>
  </si>
  <si>
    <t>Uzemnění Hromosvodné vedení Svorka SR 2b</t>
  </si>
  <si>
    <t>-1312708703</t>
  </si>
  <si>
    <t>7491600250</t>
  </si>
  <si>
    <t>Uzemnění Vnější Tyč ZT 1.5k K- kříž zemnící</t>
  </si>
  <si>
    <t>1958707148</t>
  </si>
  <si>
    <t>7491652040</t>
  </si>
  <si>
    <t>Montáž vnějšího uzemnění zemnící tyče z pozinkované oceli (FeZn), délky do 2 m</t>
  </si>
  <si>
    <t>121517723</t>
  </si>
  <si>
    <t>7491652084</t>
  </si>
  <si>
    <t>Montáž vnějšího uzemnění ostatní práce spoj uzemňovacích vodičů svařováním vč. zaizolování</t>
  </si>
  <si>
    <t>243875693</t>
  </si>
  <si>
    <t>7491654010</t>
  </si>
  <si>
    <t>Montáž svorek spojovacích se 2 šrouby (typ SS, SO, SR03, aj.)</t>
  </si>
  <si>
    <t>-2054529307</t>
  </si>
  <si>
    <t>7498150515</t>
  </si>
  <si>
    <t>Vyhotovení výchozí revizní zprávy pro opravné práce pro objem investičních nákladů přes 100 000 do 500 000 Kč</t>
  </si>
  <si>
    <t>1740982170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</si>
  <si>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</si>
  <si>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</si>
  <si>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-306845762</t>
  </si>
  <si>
    <t>1750057701</t>
  </si>
  <si>
    <t>-1762904029</t>
  </si>
  <si>
    <t>7499151020</t>
  </si>
  <si>
    <t>Dokončovací práce úprava zapojení stávajících kabelových skříní/rozvaděčů</t>
  </si>
  <si>
    <t>-543929215</t>
  </si>
  <si>
    <t>11</t>
  </si>
  <si>
    <t>518462325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</si>
  <si>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</si>
  <si>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</si>
  <si>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-1641136476</t>
  </si>
  <si>
    <t>Poznámka k položce:_x000D_
Měrnou jednotkou je kus stroje.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</si>
  <si>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</si>
  <si>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</si>
  <si>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-1857076033</t>
  </si>
  <si>
    <t>2078096066</t>
  </si>
  <si>
    <t>9902900200</t>
  </si>
  <si>
    <t>Naložení objemnějšího kusového materiálu, vybouraných hmot</t>
  </si>
  <si>
    <t>2064716688</t>
  </si>
  <si>
    <t>1321137023</t>
  </si>
  <si>
    <t>-372742224</t>
  </si>
  <si>
    <t>9909000400</t>
  </si>
  <si>
    <t>Poplatek za likvidaci plastových součástí</t>
  </si>
  <si>
    <t>-1968639974</t>
  </si>
  <si>
    <t>9909000500</t>
  </si>
  <si>
    <t>Poplatek uložení odpadu betonových prefabrikátů</t>
  </si>
  <si>
    <t>-1438085162</t>
  </si>
  <si>
    <t>-1135106668</t>
  </si>
  <si>
    <t>815024029</t>
  </si>
  <si>
    <t>-1630054595</t>
  </si>
  <si>
    <t>SO 03 - Oprava osvětlení Olomouc - Město</t>
  </si>
  <si>
    <t>3.1 - Rozvody NN</t>
  </si>
  <si>
    <t>ÚOŽI 2019 01</t>
  </si>
  <si>
    <t>-104337921</t>
  </si>
  <si>
    <t>-136842547</t>
  </si>
  <si>
    <t>-1308991212</t>
  </si>
  <si>
    <t>7492501970</t>
  </si>
  <si>
    <t>Kabely, vodiče, šňůry Cu - nn Kabel silový 4 a 5-žílový Cu, plastová izolace CYKY 4J50 (4Bx50)</t>
  </si>
  <si>
    <t>688859966</t>
  </si>
  <si>
    <t>-155530236</t>
  </si>
  <si>
    <t>-2010211511</t>
  </si>
  <si>
    <t>Poznámka k položce:_x000D_
Rozvaděč RH, včetně elektrovýzbroje viz PD</t>
  </si>
  <si>
    <t>7493600890</t>
  </si>
  <si>
    <t>Kabelové a zásuvkové skříně, elektroměrové rozvaděče Skříně elektroměrové pro přímé měření Rozváděč pro dvousazbový třífázový elektroměr do 80A kompaktní pilíř včetně základu</t>
  </si>
  <si>
    <t>1237384821</t>
  </si>
  <si>
    <t>Poznámka k položce:_x000D_
Rozvaděč RE, včetně elektrovýzbroje viz PD</t>
  </si>
  <si>
    <t>7494008620</t>
  </si>
  <si>
    <t>Pojistkové systémy Výkonové pojistkové vložky Příslušenství In 250 A, velikost 1</t>
  </si>
  <si>
    <t>1997775512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</si>
  <si>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</si>
  <si>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</si>
  <si>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CS ÚRS 2020 01</t>
  </si>
  <si>
    <t>365066597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</si>
  <si>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</si>
  <si>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</si>
  <si>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1749390454</t>
  </si>
  <si>
    <t>-2123962636</t>
  </si>
  <si>
    <t>1751735065</t>
  </si>
  <si>
    <t>-452594342</t>
  </si>
  <si>
    <t>7492554014</t>
  </si>
  <si>
    <t>Montáž kabelů 4- a 5-žílových Cu do 50 mm2</t>
  </si>
  <si>
    <t>-695633797</t>
  </si>
  <si>
    <t>-922418488</t>
  </si>
  <si>
    <t>7492751024</t>
  </si>
  <si>
    <t>Montáž ukončení kabelů nn v rozvaděči nebo na přístroji izolovaných s označením 2 - 5-ti žílových do 70 mm2</t>
  </si>
  <si>
    <t>2022202930</t>
  </si>
  <si>
    <t>7493655025</t>
  </si>
  <si>
    <t>Montáž skříní elektroměrových venkovních pro přímé měření do 80 A pro připojení kabelů do 16 mm2 dvousazbové, včetně jističe do 80 A a jističe 2 B/1 kompaktní pilíř</t>
  </si>
  <si>
    <t>-355867926</t>
  </si>
  <si>
    <t>-727567284</t>
  </si>
  <si>
    <t>Poznámka k položce:_x000D_
Montáž rozvaděče RH</t>
  </si>
  <si>
    <t>7494458010</t>
  </si>
  <si>
    <t>Montáž nožových pojistkových vložek velikosti 000, 1, 2, 3, 4a</t>
  </si>
  <si>
    <t>293668468</t>
  </si>
  <si>
    <t>Poznámka k položce:_x000D_
Montáž rozvaděče RE</t>
  </si>
  <si>
    <t>-46362707</t>
  </si>
  <si>
    <t>-1394564602</t>
  </si>
  <si>
    <t>1744379419</t>
  </si>
  <si>
    <t>298431347</t>
  </si>
  <si>
    <t>7593505140</t>
  </si>
  <si>
    <t>Oddělení souběhu trasy od silového kabelu žlabem plastovým 120x110 mm</t>
  </si>
  <si>
    <t>2003250744</t>
  </si>
  <si>
    <t>Poznámka k položce:_x000D_
Montáž žlabu</t>
  </si>
  <si>
    <t>764691841</t>
  </si>
  <si>
    <t>228973396</t>
  </si>
  <si>
    <t>3.2 - Zemní práce</t>
  </si>
  <si>
    <t>460030036</t>
  </si>
  <si>
    <t>CS ÚRS 2019 01</t>
  </si>
  <si>
    <t>176996292</t>
  </si>
  <si>
    <t>460650162</t>
  </si>
  <si>
    <t>-1446780645</t>
  </si>
  <si>
    <t>460030182</t>
  </si>
  <si>
    <t>-1046237636</t>
  </si>
  <si>
    <t>460650072</t>
  </si>
  <si>
    <t>886405977</t>
  </si>
  <si>
    <t>58942502</t>
  </si>
  <si>
    <t>beton asfaltový vrstva obrusná ACO 11S pojivo PmB 25/55-60 kamenivo frakce 0/11</t>
  </si>
  <si>
    <t>CS ÚRS 2019 02</t>
  </si>
  <si>
    <t>4839026</t>
  </si>
  <si>
    <t>460071004</t>
  </si>
  <si>
    <t>1746283036</t>
  </si>
  <si>
    <t>460120014</t>
  </si>
  <si>
    <t>181407077</t>
  </si>
  <si>
    <t>460310105</t>
  </si>
  <si>
    <t>Řízený zemní protlak strojně v hornině tř 1až4 hloubky do 6 m vnějšího průměru do 160 mm</t>
  </si>
  <si>
    <t>CS ÚRS 2018 01</t>
  </si>
  <si>
    <t>1299802588</t>
  </si>
  <si>
    <t>460150164</t>
  </si>
  <si>
    <t>Hloubení kabelových zapažených i nezapažených rýh ručně š 35 cm, hl 80 cm, v hornině tř 4</t>
  </si>
  <si>
    <t>531659779</t>
  </si>
  <si>
    <t>460560074</t>
  </si>
  <si>
    <t>1394299309</t>
  </si>
  <si>
    <t>3.3 - VRN</t>
  </si>
  <si>
    <t>947096132</t>
  </si>
  <si>
    <t>-1344917034</t>
  </si>
  <si>
    <t>-1448777616</t>
  </si>
  <si>
    <t>Doprava dodávek zhotovitele, dodávek objednatele nebo výzisku mechanizací přes 3,5 t sypanin  do 20 km</t>
  </si>
  <si>
    <t>1531594596</t>
  </si>
  <si>
    <t xml:space="preserve">Naložení  sypanin, drobného kusového materiálu, suti  </t>
  </si>
  <si>
    <t>-1800644438</t>
  </si>
  <si>
    <t>1103695029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</si>
</sst>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7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7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7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71"/>
      <c r="BS13" s="16" t="s">
        <v>6</v>
      </c>
    </row>
    <row r="14" spans="1:74" ht="12.75">
      <c r="B14" s="20"/>
      <c r="C14" s="21"/>
      <c r="D14" s="21"/>
      <c r="E14" s="276" t="s">
        <v>27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1"/>
    </row>
    <row r="26" spans="1:71" s="1" customFormat="1" ht="14.45" customHeight="1">
      <c r="B26" s="20"/>
      <c r="C26" s="21"/>
      <c r="D26" s="33" t="s">
        <v>32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79">
        <f>ROUND(AG94,2)</f>
        <v>0</v>
      </c>
      <c r="AL26" s="274"/>
      <c r="AM26" s="274"/>
      <c r="AN26" s="274"/>
      <c r="AO26" s="274"/>
      <c r="AP26" s="21"/>
      <c r="AQ26" s="21"/>
      <c r="AR26" s="19"/>
      <c r="BE26" s="271"/>
    </row>
    <row r="27" spans="1:71" s="1" customFormat="1" ht="14.45" customHeight="1">
      <c r="B27" s="20"/>
      <c r="C27" s="21"/>
      <c r="D27" s="33" t="s">
        <v>33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79">
        <f>ROUND(AG105, 2)</f>
        <v>0</v>
      </c>
      <c r="AL27" s="279"/>
      <c r="AM27" s="279"/>
      <c r="AN27" s="279"/>
      <c r="AO27" s="279"/>
      <c r="AP27" s="21"/>
      <c r="AQ27" s="21"/>
      <c r="AR27" s="19"/>
      <c r="BE27" s="271"/>
    </row>
    <row r="28" spans="1:71" s="2" customFormat="1" ht="6.95" customHeigh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7"/>
      <c r="BE28" s="271"/>
    </row>
    <row r="29" spans="1:71" s="2" customFormat="1" ht="25.9" customHeight="1">
      <c r="A29" s="34"/>
      <c r="B29" s="35"/>
      <c r="C29" s="36"/>
      <c r="D29" s="38" t="s">
        <v>34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80">
        <f>ROUND(AK26 + AK27, 2)</f>
        <v>0</v>
      </c>
      <c r="AL29" s="281"/>
      <c r="AM29" s="281"/>
      <c r="AN29" s="281"/>
      <c r="AO29" s="281"/>
      <c r="AP29" s="36"/>
      <c r="AQ29" s="36"/>
      <c r="AR29" s="37"/>
      <c r="BE29" s="271"/>
    </row>
    <row r="30" spans="1:71" s="2" customFormat="1" ht="6.95" customHeight="1">
      <c r="A30" s="34"/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7"/>
      <c r="BE30" s="271"/>
    </row>
    <row r="31" spans="1:71" s="2" customFormat="1" ht="12.75">
      <c r="A31" s="34"/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282" t="s">
        <v>35</v>
      </c>
      <c r="M31" s="282"/>
      <c r="N31" s="282"/>
      <c r="O31" s="282"/>
      <c r="P31" s="282"/>
      <c r="Q31" s="36"/>
      <c r="R31" s="36"/>
      <c r="S31" s="36"/>
      <c r="T31" s="36"/>
      <c r="U31" s="36"/>
      <c r="V31" s="36"/>
      <c r="W31" s="282" t="s">
        <v>36</v>
      </c>
      <c r="X31" s="282"/>
      <c r="Y31" s="282"/>
      <c r="Z31" s="282"/>
      <c r="AA31" s="282"/>
      <c r="AB31" s="282"/>
      <c r="AC31" s="282"/>
      <c r="AD31" s="282"/>
      <c r="AE31" s="282"/>
      <c r="AF31" s="36"/>
      <c r="AG31" s="36"/>
      <c r="AH31" s="36"/>
      <c r="AI31" s="36"/>
      <c r="AJ31" s="36"/>
      <c r="AK31" s="282" t="s">
        <v>37</v>
      </c>
      <c r="AL31" s="282"/>
      <c r="AM31" s="282"/>
      <c r="AN31" s="282"/>
      <c r="AO31" s="282"/>
      <c r="AP31" s="36"/>
      <c r="AQ31" s="36"/>
      <c r="AR31" s="37"/>
      <c r="BE31" s="271"/>
    </row>
    <row r="32" spans="1:71" s="3" customFormat="1" ht="14.45" customHeight="1">
      <c r="B32" s="40"/>
      <c r="C32" s="41"/>
      <c r="D32" s="28" t="s">
        <v>38</v>
      </c>
      <c r="E32" s="41"/>
      <c r="F32" s="28" t="s">
        <v>39</v>
      </c>
      <c r="G32" s="41"/>
      <c r="H32" s="41"/>
      <c r="I32" s="41"/>
      <c r="J32" s="41"/>
      <c r="K32" s="41"/>
      <c r="L32" s="285">
        <v>0.21</v>
      </c>
      <c r="M32" s="284"/>
      <c r="N32" s="284"/>
      <c r="O32" s="284"/>
      <c r="P32" s="284"/>
      <c r="Q32" s="41"/>
      <c r="R32" s="41"/>
      <c r="S32" s="41"/>
      <c r="T32" s="41"/>
      <c r="U32" s="41"/>
      <c r="V32" s="41"/>
      <c r="W32" s="283">
        <f>ROUND(AZ94 + SUM(CD105:CD109), 2)</f>
        <v>0</v>
      </c>
      <c r="X32" s="284"/>
      <c r="Y32" s="284"/>
      <c r="Z32" s="284"/>
      <c r="AA32" s="284"/>
      <c r="AB32" s="284"/>
      <c r="AC32" s="284"/>
      <c r="AD32" s="284"/>
      <c r="AE32" s="284"/>
      <c r="AF32" s="41"/>
      <c r="AG32" s="41"/>
      <c r="AH32" s="41"/>
      <c r="AI32" s="41"/>
      <c r="AJ32" s="41"/>
      <c r="AK32" s="283">
        <f>ROUND(AV94 + SUM(BY105:BY109), 2)</f>
        <v>0</v>
      </c>
      <c r="AL32" s="284"/>
      <c r="AM32" s="284"/>
      <c r="AN32" s="284"/>
      <c r="AO32" s="284"/>
      <c r="AP32" s="41"/>
      <c r="AQ32" s="41"/>
      <c r="AR32" s="42"/>
      <c r="BE32" s="272"/>
    </row>
    <row r="33" spans="1:57" s="3" customFormat="1" ht="14.45" customHeight="1">
      <c r="B33" s="40"/>
      <c r="C33" s="41"/>
      <c r="D33" s="41"/>
      <c r="E33" s="41"/>
      <c r="F33" s="28" t="s">
        <v>40</v>
      </c>
      <c r="G33" s="41"/>
      <c r="H33" s="41"/>
      <c r="I33" s="41"/>
      <c r="J33" s="41"/>
      <c r="K33" s="41"/>
      <c r="L33" s="285">
        <v>0.15</v>
      </c>
      <c r="M33" s="284"/>
      <c r="N33" s="284"/>
      <c r="O33" s="284"/>
      <c r="P33" s="284"/>
      <c r="Q33" s="41"/>
      <c r="R33" s="41"/>
      <c r="S33" s="41"/>
      <c r="T33" s="41"/>
      <c r="U33" s="41"/>
      <c r="V33" s="41"/>
      <c r="W33" s="283">
        <f>ROUND(BA94 + SUM(CE105:CE109), 2)</f>
        <v>0</v>
      </c>
      <c r="X33" s="284"/>
      <c r="Y33" s="284"/>
      <c r="Z33" s="284"/>
      <c r="AA33" s="284"/>
      <c r="AB33" s="284"/>
      <c r="AC33" s="284"/>
      <c r="AD33" s="284"/>
      <c r="AE33" s="284"/>
      <c r="AF33" s="41"/>
      <c r="AG33" s="41"/>
      <c r="AH33" s="41"/>
      <c r="AI33" s="41"/>
      <c r="AJ33" s="41"/>
      <c r="AK33" s="283">
        <f>ROUND(AW94 + SUM(BZ105:BZ109), 2)</f>
        <v>0</v>
      </c>
      <c r="AL33" s="284"/>
      <c r="AM33" s="284"/>
      <c r="AN33" s="284"/>
      <c r="AO33" s="284"/>
      <c r="AP33" s="41"/>
      <c r="AQ33" s="41"/>
      <c r="AR33" s="42"/>
      <c r="BE33" s="272"/>
    </row>
    <row r="34" spans="1:57" s="3" customFormat="1" ht="14.45" hidden="1" customHeight="1">
      <c r="B34" s="40"/>
      <c r="C34" s="41"/>
      <c r="D34" s="41"/>
      <c r="E34" s="41"/>
      <c r="F34" s="28" t="s">
        <v>41</v>
      </c>
      <c r="G34" s="41"/>
      <c r="H34" s="41"/>
      <c r="I34" s="41"/>
      <c r="J34" s="41"/>
      <c r="K34" s="41"/>
      <c r="L34" s="285">
        <v>0.21</v>
      </c>
      <c r="M34" s="284"/>
      <c r="N34" s="284"/>
      <c r="O34" s="284"/>
      <c r="P34" s="284"/>
      <c r="Q34" s="41"/>
      <c r="R34" s="41"/>
      <c r="S34" s="41"/>
      <c r="T34" s="41"/>
      <c r="U34" s="41"/>
      <c r="V34" s="41"/>
      <c r="W34" s="283">
        <f>ROUND(BB94 + SUM(CF105:CF109), 2)</f>
        <v>0</v>
      </c>
      <c r="X34" s="284"/>
      <c r="Y34" s="284"/>
      <c r="Z34" s="284"/>
      <c r="AA34" s="284"/>
      <c r="AB34" s="284"/>
      <c r="AC34" s="284"/>
      <c r="AD34" s="284"/>
      <c r="AE34" s="284"/>
      <c r="AF34" s="41"/>
      <c r="AG34" s="41"/>
      <c r="AH34" s="41"/>
      <c r="AI34" s="41"/>
      <c r="AJ34" s="41"/>
      <c r="AK34" s="283">
        <v>0</v>
      </c>
      <c r="AL34" s="284"/>
      <c r="AM34" s="284"/>
      <c r="AN34" s="284"/>
      <c r="AO34" s="284"/>
      <c r="AP34" s="41"/>
      <c r="AQ34" s="41"/>
      <c r="AR34" s="42"/>
      <c r="BE34" s="272"/>
    </row>
    <row r="35" spans="1:57" s="3" customFormat="1" ht="14.45" hidden="1" customHeight="1">
      <c r="B35" s="40"/>
      <c r="C35" s="41"/>
      <c r="D35" s="41"/>
      <c r="E35" s="41"/>
      <c r="F35" s="28" t="s">
        <v>42</v>
      </c>
      <c r="G35" s="41"/>
      <c r="H35" s="41"/>
      <c r="I35" s="41"/>
      <c r="J35" s="41"/>
      <c r="K35" s="41"/>
      <c r="L35" s="285">
        <v>0.15</v>
      </c>
      <c r="M35" s="284"/>
      <c r="N35" s="284"/>
      <c r="O35" s="284"/>
      <c r="P35" s="284"/>
      <c r="Q35" s="41"/>
      <c r="R35" s="41"/>
      <c r="S35" s="41"/>
      <c r="T35" s="41"/>
      <c r="U35" s="41"/>
      <c r="V35" s="41"/>
      <c r="W35" s="283">
        <f>ROUND(BC94 + SUM(CG105:CG109), 2)</f>
        <v>0</v>
      </c>
      <c r="X35" s="284"/>
      <c r="Y35" s="284"/>
      <c r="Z35" s="284"/>
      <c r="AA35" s="284"/>
      <c r="AB35" s="284"/>
      <c r="AC35" s="284"/>
      <c r="AD35" s="284"/>
      <c r="AE35" s="284"/>
      <c r="AF35" s="41"/>
      <c r="AG35" s="41"/>
      <c r="AH35" s="41"/>
      <c r="AI35" s="41"/>
      <c r="AJ35" s="41"/>
      <c r="AK35" s="283">
        <v>0</v>
      </c>
      <c r="AL35" s="284"/>
      <c r="AM35" s="284"/>
      <c r="AN35" s="284"/>
      <c r="AO35" s="284"/>
      <c r="AP35" s="41"/>
      <c r="AQ35" s="41"/>
      <c r="AR35" s="42"/>
    </row>
    <row r="36" spans="1:57" s="3" customFormat="1" ht="14.45" hidden="1" customHeight="1">
      <c r="B36" s="40"/>
      <c r="C36" s="41"/>
      <c r="D36" s="41"/>
      <c r="E36" s="41"/>
      <c r="F36" s="28" t="s">
        <v>43</v>
      </c>
      <c r="G36" s="41"/>
      <c r="H36" s="41"/>
      <c r="I36" s="41"/>
      <c r="J36" s="41"/>
      <c r="K36" s="41"/>
      <c r="L36" s="285">
        <v>0</v>
      </c>
      <c r="M36" s="284"/>
      <c r="N36" s="284"/>
      <c r="O36" s="284"/>
      <c r="P36" s="284"/>
      <c r="Q36" s="41"/>
      <c r="R36" s="41"/>
      <c r="S36" s="41"/>
      <c r="T36" s="41"/>
      <c r="U36" s="41"/>
      <c r="V36" s="41"/>
      <c r="W36" s="283">
        <f>ROUND(BD94 + SUM(CH105:CH109), 2)</f>
        <v>0</v>
      </c>
      <c r="X36" s="284"/>
      <c r="Y36" s="284"/>
      <c r="Z36" s="284"/>
      <c r="AA36" s="284"/>
      <c r="AB36" s="284"/>
      <c r="AC36" s="284"/>
      <c r="AD36" s="284"/>
      <c r="AE36" s="284"/>
      <c r="AF36" s="41"/>
      <c r="AG36" s="41"/>
      <c r="AH36" s="41"/>
      <c r="AI36" s="41"/>
      <c r="AJ36" s="41"/>
      <c r="AK36" s="283">
        <v>0</v>
      </c>
      <c r="AL36" s="284"/>
      <c r="AM36" s="284"/>
      <c r="AN36" s="284"/>
      <c r="AO36" s="284"/>
      <c r="AP36" s="41"/>
      <c r="AQ36" s="41"/>
      <c r="AR36" s="42"/>
    </row>
    <row r="37" spans="1:57" s="2" customFormat="1" ht="6.9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4"/>
    </row>
    <row r="38" spans="1:57" s="2" customFormat="1" ht="25.9" customHeight="1">
      <c r="A38" s="34"/>
      <c r="B38" s="35"/>
      <c r="C38" s="43"/>
      <c r="D38" s="44" t="s">
        <v>44</v>
      </c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6" t="s">
        <v>45</v>
      </c>
      <c r="U38" s="45"/>
      <c r="V38" s="45"/>
      <c r="W38" s="45"/>
      <c r="X38" s="289" t="s">
        <v>46</v>
      </c>
      <c r="Y38" s="287"/>
      <c r="Z38" s="287"/>
      <c r="AA38" s="287"/>
      <c r="AB38" s="287"/>
      <c r="AC38" s="45"/>
      <c r="AD38" s="45"/>
      <c r="AE38" s="45"/>
      <c r="AF38" s="45"/>
      <c r="AG38" s="45"/>
      <c r="AH38" s="45"/>
      <c r="AI38" s="45"/>
      <c r="AJ38" s="45"/>
      <c r="AK38" s="286">
        <f>SUM(AK29:AK36)</f>
        <v>0</v>
      </c>
      <c r="AL38" s="287"/>
      <c r="AM38" s="287"/>
      <c r="AN38" s="287"/>
      <c r="AO38" s="288"/>
      <c r="AP38" s="43"/>
      <c r="AQ38" s="43"/>
      <c r="AR38" s="37"/>
      <c r="BE38" s="34"/>
    </row>
    <row r="39" spans="1:57" s="2" customFormat="1" ht="6.95" customHeight="1">
      <c r="A39" s="34"/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7"/>
      <c r="BE39" s="34"/>
    </row>
    <row r="40" spans="1:57" s="2" customFormat="1" ht="14.45" customHeight="1">
      <c r="A40" s="34"/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7"/>
      <c r="BE40" s="34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4"/>
      <c r="B60" s="35"/>
      <c r="C60" s="36"/>
      <c r="D60" s="52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2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2" t="s">
        <v>49</v>
      </c>
      <c r="AI60" s="39"/>
      <c r="AJ60" s="39"/>
      <c r="AK60" s="39"/>
      <c r="AL60" s="39"/>
      <c r="AM60" s="52" t="s">
        <v>50</v>
      </c>
      <c r="AN60" s="39"/>
      <c r="AO60" s="39"/>
      <c r="AP60" s="36"/>
      <c r="AQ60" s="36"/>
      <c r="AR60" s="37"/>
      <c r="BE60" s="34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7"/>
      <c r="BE64" s="34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4"/>
      <c r="B75" s="35"/>
      <c r="C75" s="36"/>
      <c r="D75" s="52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2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2" t="s">
        <v>49</v>
      </c>
      <c r="AI75" s="39"/>
      <c r="AJ75" s="39"/>
      <c r="AK75" s="39"/>
      <c r="AL75" s="39"/>
      <c r="AM75" s="52" t="s">
        <v>50</v>
      </c>
      <c r="AN75" s="39"/>
      <c r="AO75" s="39"/>
      <c r="AP75" s="36"/>
      <c r="AQ75" s="36"/>
      <c r="AR75" s="37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7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7"/>
      <c r="BE81" s="34"/>
    </row>
    <row r="82" spans="1:91" s="2" customFormat="1" ht="24.95" customHeight="1">
      <c r="A82" s="34"/>
      <c r="B82" s="35"/>
      <c r="C82" s="22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4"/>
    </row>
    <row r="84" spans="1:91" s="4" customFormat="1" ht="12" customHeight="1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2020-19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3" t="str">
        <f>K6</f>
        <v>Oprava osvětlení žst. Horka na Moravě, Řepčín, Olomouc - Město</v>
      </c>
      <c r="M85" s="264"/>
      <c r="N85" s="264"/>
      <c r="O85" s="264"/>
      <c r="P85" s="264"/>
      <c r="Q85" s="264"/>
      <c r="R85" s="264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  <c r="AF85" s="264"/>
      <c r="AG85" s="264"/>
      <c r="AH85" s="264"/>
      <c r="AI85" s="264"/>
      <c r="AJ85" s="264"/>
      <c r="AK85" s="264"/>
      <c r="AL85" s="264"/>
      <c r="AM85" s="264"/>
      <c r="AN85" s="264"/>
      <c r="AO85" s="264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4"/>
    </row>
    <row r="87" spans="1:91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297" t="str">
        <f>IF(AN8= "","",AN8)</f>
        <v/>
      </c>
      <c r="AN87" s="297"/>
      <c r="AO87" s="36"/>
      <c r="AP87" s="36"/>
      <c r="AQ87" s="36"/>
      <c r="AR87" s="37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4"/>
    </row>
    <row r="89" spans="1:91" s="2" customFormat="1" ht="15.2" customHeight="1">
      <c r="A89" s="34"/>
      <c r="B89" s="35"/>
      <c r="C89" s="28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28</v>
      </c>
      <c r="AJ89" s="36"/>
      <c r="AK89" s="36"/>
      <c r="AL89" s="36"/>
      <c r="AM89" s="295" t="str">
        <f>IF(E17="","",E17)</f>
        <v xml:space="preserve"> </v>
      </c>
      <c r="AN89" s="296"/>
      <c r="AO89" s="296"/>
      <c r="AP89" s="296"/>
      <c r="AQ89" s="36"/>
      <c r="AR89" s="37"/>
      <c r="AS89" s="300" t="s">
        <v>54</v>
      </c>
      <c r="AT89" s="30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8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30</v>
      </c>
      <c r="AJ90" s="36"/>
      <c r="AK90" s="36"/>
      <c r="AL90" s="36"/>
      <c r="AM90" s="295" t="str">
        <f>IF(E20="","",E20)</f>
        <v xml:space="preserve"> </v>
      </c>
      <c r="AN90" s="296"/>
      <c r="AO90" s="296"/>
      <c r="AP90" s="296"/>
      <c r="AQ90" s="36"/>
      <c r="AR90" s="37"/>
      <c r="AS90" s="302"/>
      <c r="AT90" s="30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304"/>
      <c r="AT91" s="30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56" t="s">
        <v>55</v>
      </c>
      <c r="D92" s="257"/>
      <c r="E92" s="257"/>
      <c r="F92" s="257"/>
      <c r="G92" s="257"/>
      <c r="H92" s="73"/>
      <c r="I92" s="262" t="s">
        <v>56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92" t="s">
        <v>57</v>
      </c>
      <c r="AH92" s="257"/>
      <c r="AI92" s="257"/>
      <c r="AJ92" s="257"/>
      <c r="AK92" s="257"/>
      <c r="AL92" s="257"/>
      <c r="AM92" s="257"/>
      <c r="AN92" s="262" t="s">
        <v>58</v>
      </c>
      <c r="AO92" s="257"/>
      <c r="AP92" s="299"/>
      <c r="AQ92" s="74" t="s">
        <v>59</v>
      </c>
      <c r="AR92" s="37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7">
        <f>ROUND(AG95+AG97+AG100,2)</f>
        <v>0</v>
      </c>
      <c r="AH94" s="267"/>
      <c r="AI94" s="267"/>
      <c r="AJ94" s="267"/>
      <c r="AK94" s="267"/>
      <c r="AL94" s="267"/>
      <c r="AM94" s="267"/>
      <c r="AN94" s="268">
        <f t="shared" ref="AN94:AN103" si="0">SUM(AG94,AT94)</f>
        <v>0</v>
      </c>
      <c r="AO94" s="268"/>
      <c r="AP94" s="268"/>
      <c r="AQ94" s="85" t="s">
        <v>1</v>
      </c>
      <c r="AR94" s="86"/>
      <c r="AS94" s="87">
        <f>ROUND(AS95+AS97+AS100,2)</f>
        <v>0</v>
      </c>
      <c r="AT94" s="88">
        <f t="shared" ref="AT94:AT103" si="1">ROUND(SUM(AV94:AW94),2)</f>
        <v>0</v>
      </c>
      <c r="AU94" s="89">
        <f>ROUND(AU95+AU97+AU100,5)</f>
        <v>0</v>
      </c>
      <c r="AV94" s="88">
        <f>ROUND(AZ94*L32,2)</f>
        <v>0</v>
      </c>
      <c r="AW94" s="88">
        <f>ROUND(BA94*L33,2)</f>
        <v>0</v>
      </c>
      <c r="AX94" s="88">
        <f>ROUND(BB94*L32,2)</f>
        <v>0</v>
      </c>
      <c r="AY94" s="88">
        <f>ROUND(BC94*L33,2)</f>
        <v>0</v>
      </c>
      <c r="AZ94" s="88">
        <f>ROUND(AZ95+AZ97+AZ100,2)</f>
        <v>0</v>
      </c>
      <c r="BA94" s="88">
        <f>ROUND(BA95+BA97+BA100,2)</f>
        <v>0</v>
      </c>
      <c r="BB94" s="88">
        <f>ROUND(BB95+BB97+BB100,2)</f>
        <v>0</v>
      </c>
      <c r="BC94" s="88">
        <f>ROUND(BC95+BC97+BC100,2)</f>
        <v>0</v>
      </c>
      <c r="BD94" s="90">
        <f>ROUND(BD95+BD97+BD100,2)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B95" s="93"/>
      <c r="C95" s="94"/>
      <c r="D95" s="260" t="s">
        <v>78</v>
      </c>
      <c r="E95" s="260"/>
      <c r="F95" s="260"/>
      <c r="G95" s="260"/>
      <c r="H95" s="260"/>
      <c r="I95" s="95"/>
      <c r="J95" s="260" t="s">
        <v>79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93">
        <f>ROUND(AG96,2)</f>
        <v>0</v>
      </c>
      <c r="AH95" s="294"/>
      <c r="AI95" s="294"/>
      <c r="AJ95" s="294"/>
      <c r="AK95" s="294"/>
      <c r="AL95" s="294"/>
      <c r="AM95" s="294"/>
      <c r="AN95" s="298">
        <f t="shared" si="0"/>
        <v>0</v>
      </c>
      <c r="AO95" s="294"/>
      <c r="AP95" s="294"/>
      <c r="AQ95" s="96" t="s">
        <v>80</v>
      </c>
      <c r="AR95" s="97"/>
      <c r="AS95" s="98">
        <f>ROUND(AS96,2)</f>
        <v>0</v>
      </c>
      <c r="AT95" s="99">
        <f t="shared" si="1"/>
        <v>0</v>
      </c>
      <c r="AU95" s="100">
        <f>ROUND(AU96,5)</f>
        <v>0</v>
      </c>
      <c r="AV95" s="99">
        <f>ROUND(AZ95*L32,2)</f>
        <v>0</v>
      </c>
      <c r="AW95" s="99">
        <f>ROUND(BA95*L33,2)</f>
        <v>0</v>
      </c>
      <c r="AX95" s="99">
        <f>ROUND(BB95*L32,2)</f>
        <v>0</v>
      </c>
      <c r="AY95" s="99">
        <f>ROUND(BC95*L33,2)</f>
        <v>0</v>
      </c>
      <c r="AZ95" s="99">
        <f>ROUND(AZ96,2)</f>
        <v>0</v>
      </c>
      <c r="BA95" s="99">
        <f>ROUND(BA96,2)</f>
        <v>0</v>
      </c>
      <c r="BB95" s="99">
        <f>ROUND(BB96,2)</f>
        <v>0</v>
      </c>
      <c r="BC95" s="99">
        <f>ROUND(BC96,2)</f>
        <v>0</v>
      </c>
      <c r="BD95" s="101">
        <f>ROUND(BD96,2)</f>
        <v>0</v>
      </c>
      <c r="BS95" s="102" t="s">
        <v>73</v>
      </c>
      <c r="BT95" s="102" t="s">
        <v>81</v>
      </c>
      <c r="BU95" s="102" t="s">
        <v>75</v>
      </c>
      <c r="BV95" s="102" t="s">
        <v>76</v>
      </c>
      <c r="BW95" s="102" t="s">
        <v>82</v>
      </c>
      <c r="BX95" s="102" t="s">
        <v>5</v>
      </c>
      <c r="CL95" s="102" t="s">
        <v>1</v>
      </c>
      <c r="CM95" s="102" t="s">
        <v>83</v>
      </c>
    </row>
    <row r="96" spans="1:91" s="4" customFormat="1" ht="23.25" customHeight="1">
      <c r="A96" s="103" t="s">
        <v>84</v>
      </c>
      <c r="B96" s="58"/>
      <c r="C96" s="104"/>
      <c r="D96" s="104"/>
      <c r="E96" s="261" t="s">
        <v>85</v>
      </c>
      <c r="F96" s="261"/>
      <c r="G96" s="261"/>
      <c r="H96" s="261"/>
      <c r="I96" s="261"/>
      <c r="J96" s="104"/>
      <c r="K96" s="261" t="s">
        <v>86</v>
      </c>
      <c r="L96" s="261"/>
      <c r="M96" s="261"/>
      <c r="N96" s="261"/>
      <c r="O96" s="261"/>
      <c r="P96" s="261"/>
      <c r="Q96" s="261"/>
      <c r="R96" s="261"/>
      <c r="S96" s="261"/>
      <c r="T96" s="261"/>
      <c r="U96" s="261"/>
      <c r="V96" s="261"/>
      <c r="W96" s="261"/>
      <c r="X96" s="261"/>
      <c r="Y96" s="261"/>
      <c r="Z96" s="261"/>
      <c r="AA96" s="261"/>
      <c r="AB96" s="261"/>
      <c r="AC96" s="261"/>
      <c r="AD96" s="261"/>
      <c r="AE96" s="261"/>
      <c r="AF96" s="261"/>
      <c r="AG96" s="266">
        <f>'1.1 - nz. Horka nad Morav...'!J32</f>
        <v>0</v>
      </c>
      <c r="AH96" s="291"/>
      <c r="AI96" s="291"/>
      <c r="AJ96" s="291"/>
      <c r="AK96" s="291"/>
      <c r="AL96" s="291"/>
      <c r="AM96" s="291"/>
      <c r="AN96" s="266">
        <f t="shared" si="0"/>
        <v>0</v>
      </c>
      <c r="AO96" s="291"/>
      <c r="AP96" s="291"/>
      <c r="AQ96" s="105" t="s">
        <v>87</v>
      </c>
      <c r="AR96" s="60"/>
      <c r="AS96" s="106">
        <v>0</v>
      </c>
      <c r="AT96" s="107">
        <f t="shared" si="1"/>
        <v>0</v>
      </c>
      <c r="AU96" s="108">
        <f>'1.1 - nz. Horka nad Morav...'!P127</f>
        <v>0</v>
      </c>
      <c r="AV96" s="107">
        <f>'1.1 - nz. Horka nad Morav...'!J35</f>
        <v>0</v>
      </c>
      <c r="AW96" s="107">
        <f>'1.1 - nz. Horka nad Morav...'!J36</f>
        <v>0</v>
      </c>
      <c r="AX96" s="107">
        <f>'1.1 - nz. Horka nad Morav...'!J37</f>
        <v>0</v>
      </c>
      <c r="AY96" s="107">
        <f>'1.1 - nz. Horka nad Morav...'!J38</f>
        <v>0</v>
      </c>
      <c r="AZ96" s="107">
        <f>'1.1 - nz. Horka nad Morav...'!F35</f>
        <v>0</v>
      </c>
      <c r="BA96" s="107">
        <f>'1.1 - nz. Horka nad Morav...'!F36</f>
        <v>0</v>
      </c>
      <c r="BB96" s="107">
        <f>'1.1 - nz. Horka nad Morav...'!F37</f>
        <v>0</v>
      </c>
      <c r="BC96" s="107">
        <f>'1.1 - nz. Horka nad Morav...'!F38</f>
        <v>0</v>
      </c>
      <c r="BD96" s="109">
        <f>'1.1 - nz. Horka nad Morav...'!F39</f>
        <v>0</v>
      </c>
      <c r="BT96" s="110" t="s">
        <v>83</v>
      </c>
      <c r="BV96" s="110" t="s">
        <v>76</v>
      </c>
      <c r="BW96" s="110" t="s">
        <v>88</v>
      </c>
      <c r="BX96" s="110" t="s">
        <v>82</v>
      </c>
      <c r="CL96" s="110" t="s">
        <v>1</v>
      </c>
    </row>
    <row r="97" spans="1:91" s="7" customFormat="1" ht="16.5" customHeight="1">
      <c r="B97" s="93"/>
      <c r="C97" s="94"/>
      <c r="D97" s="260" t="s">
        <v>89</v>
      </c>
      <c r="E97" s="260"/>
      <c r="F97" s="260"/>
      <c r="G97" s="260"/>
      <c r="H97" s="260"/>
      <c r="I97" s="95"/>
      <c r="J97" s="260" t="s">
        <v>90</v>
      </c>
      <c r="K97" s="260"/>
      <c r="L97" s="260"/>
      <c r="M97" s="260"/>
      <c r="N97" s="260"/>
      <c r="O97" s="260"/>
      <c r="P97" s="260"/>
      <c r="Q97" s="260"/>
      <c r="R97" s="260"/>
      <c r="S97" s="260"/>
      <c r="T97" s="260"/>
      <c r="U97" s="260"/>
      <c r="V97" s="260"/>
      <c r="W97" s="260"/>
      <c r="X97" s="260"/>
      <c r="Y97" s="260"/>
      <c r="Z97" s="260"/>
      <c r="AA97" s="260"/>
      <c r="AB97" s="260"/>
      <c r="AC97" s="260"/>
      <c r="AD97" s="260"/>
      <c r="AE97" s="260"/>
      <c r="AF97" s="260"/>
      <c r="AG97" s="293">
        <f>ROUND(SUM(AG98:AG99),2)</f>
        <v>0</v>
      </c>
      <c r="AH97" s="294"/>
      <c r="AI97" s="294"/>
      <c r="AJ97" s="294"/>
      <c r="AK97" s="294"/>
      <c r="AL97" s="294"/>
      <c r="AM97" s="294"/>
      <c r="AN97" s="298">
        <f t="shared" si="0"/>
        <v>0</v>
      </c>
      <c r="AO97" s="294"/>
      <c r="AP97" s="294"/>
      <c r="AQ97" s="96" t="s">
        <v>80</v>
      </c>
      <c r="AR97" s="97"/>
      <c r="AS97" s="98">
        <f>ROUND(SUM(AS98:AS99),2)</f>
        <v>0</v>
      </c>
      <c r="AT97" s="99">
        <f t="shared" si="1"/>
        <v>0</v>
      </c>
      <c r="AU97" s="100">
        <f>ROUND(SUM(AU98:AU99),5)</f>
        <v>0</v>
      </c>
      <c r="AV97" s="99">
        <f>ROUND(AZ97*L32,2)</f>
        <v>0</v>
      </c>
      <c r="AW97" s="99">
        <f>ROUND(BA97*L33,2)</f>
        <v>0</v>
      </c>
      <c r="AX97" s="99">
        <f>ROUND(BB97*L32,2)</f>
        <v>0</v>
      </c>
      <c r="AY97" s="99">
        <f>ROUND(BC97*L33,2)</f>
        <v>0</v>
      </c>
      <c r="AZ97" s="99">
        <f>ROUND(SUM(AZ98:AZ99),2)</f>
        <v>0</v>
      </c>
      <c r="BA97" s="99">
        <f>ROUND(SUM(BA98:BA99),2)</f>
        <v>0</v>
      </c>
      <c r="BB97" s="99">
        <f>ROUND(SUM(BB98:BB99),2)</f>
        <v>0</v>
      </c>
      <c r="BC97" s="99">
        <f>ROUND(SUM(BC98:BC99),2)</f>
        <v>0</v>
      </c>
      <c r="BD97" s="101">
        <f>ROUND(SUM(BD98:BD99),2)</f>
        <v>0</v>
      </c>
      <c r="BS97" s="102" t="s">
        <v>73</v>
      </c>
      <c r="BT97" s="102" t="s">
        <v>81</v>
      </c>
      <c r="BU97" s="102" t="s">
        <v>75</v>
      </c>
      <c r="BV97" s="102" t="s">
        <v>76</v>
      </c>
      <c r="BW97" s="102" t="s">
        <v>91</v>
      </c>
      <c r="BX97" s="102" t="s">
        <v>5</v>
      </c>
      <c r="CL97" s="102" t="s">
        <v>1</v>
      </c>
      <c r="CM97" s="102" t="s">
        <v>83</v>
      </c>
    </row>
    <row r="98" spans="1:91" s="4" customFormat="1" ht="23.25" customHeight="1">
      <c r="A98" s="103" t="s">
        <v>84</v>
      </c>
      <c r="B98" s="58"/>
      <c r="C98" s="104"/>
      <c r="D98" s="104"/>
      <c r="E98" s="261" t="s">
        <v>92</v>
      </c>
      <c r="F98" s="261"/>
      <c r="G98" s="261"/>
      <c r="H98" s="261"/>
      <c r="I98" s="261"/>
      <c r="J98" s="104"/>
      <c r="K98" s="261" t="s">
        <v>93</v>
      </c>
      <c r="L98" s="261"/>
      <c r="M98" s="261"/>
      <c r="N98" s="261"/>
      <c r="O98" s="261"/>
      <c r="P98" s="261"/>
      <c r="Q98" s="261"/>
      <c r="R98" s="261"/>
      <c r="S98" s="261"/>
      <c r="T98" s="261"/>
      <c r="U98" s="261"/>
      <c r="V98" s="261"/>
      <c r="W98" s="261"/>
      <c r="X98" s="261"/>
      <c r="Y98" s="261"/>
      <c r="Z98" s="261"/>
      <c r="AA98" s="261"/>
      <c r="AB98" s="261"/>
      <c r="AC98" s="261"/>
      <c r="AD98" s="261"/>
      <c r="AE98" s="261"/>
      <c r="AF98" s="261"/>
      <c r="AG98" s="266">
        <f>'2.1 - ŽST Řepčín, oprava ...'!J32</f>
        <v>0</v>
      </c>
      <c r="AH98" s="291"/>
      <c r="AI98" s="291"/>
      <c r="AJ98" s="291"/>
      <c r="AK98" s="291"/>
      <c r="AL98" s="291"/>
      <c r="AM98" s="291"/>
      <c r="AN98" s="266">
        <f t="shared" si="0"/>
        <v>0</v>
      </c>
      <c r="AO98" s="291"/>
      <c r="AP98" s="291"/>
      <c r="AQ98" s="105" t="s">
        <v>87</v>
      </c>
      <c r="AR98" s="60"/>
      <c r="AS98" s="106">
        <v>0</v>
      </c>
      <c r="AT98" s="107">
        <f t="shared" si="1"/>
        <v>0</v>
      </c>
      <c r="AU98" s="108">
        <f>'2.1 - ŽST Řepčín, oprava ...'!P124</f>
        <v>0</v>
      </c>
      <c r="AV98" s="107">
        <f>'2.1 - ŽST Řepčín, oprava ...'!J35</f>
        <v>0</v>
      </c>
      <c r="AW98" s="107">
        <f>'2.1 - ŽST Řepčín, oprava ...'!J36</f>
        <v>0</v>
      </c>
      <c r="AX98" s="107">
        <f>'2.1 - ŽST Řepčín, oprava ...'!J37</f>
        <v>0</v>
      </c>
      <c r="AY98" s="107">
        <f>'2.1 - ŽST Řepčín, oprava ...'!J38</f>
        <v>0</v>
      </c>
      <c r="AZ98" s="107">
        <f>'2.1 - ŽST Řepčín, oprava ...'!F35</f>
        <v>0</v>
      </c>
      <c r="BA98" s="107">
        <f>'2.1 - ŽST Řepčín, oprava ...'!F36</f>
        <v>0</v>
      </c>
      <c r="BB98" s="107">
        <f>'2.1 - ŽST Řepčín, oprava ...'!F37</f>
        <v>0</v>
      </c>
      <c r="BC98" s="107">
        <f>'2.1 - ŽST Řepčín, oprava ...'!F38</f>
        <v>0</v>
      </c>
      <c r="BD98" s="109">
        <f>'2.1 - ŽST Řepčín, oprava ...'!F39</f>
        <v>0</v>
      </c>
      <c r="BT98" s="110" t="s">
        <v>83</v>
      </c>
      <c r="BV98" s="110" t="s">
        <v>76</v>
      </c>
      <c r="BW98" s="110" t="s">
        <v>94</v>
      </c>
      <c r="BX98" s="110" t="s">
        <v>91</v>
      </c>
      <c r="CL98" s="110" t="s">
        <v>1</v>
      </c>
    </row>
    <row r="99" spans="1:91" s="4" customFormat="1" ht="16.5" customHeight="1">
      <c r="A99" s="103" t="s">
        <v>84</v>
      </c>
      <c r="B99" s="58"/>
      <c r="C99" s="104"/>
      <c r="D99" s="104"/>
      <c r="E99" s="261" t="s">
        <v>95</v>
      </c>
      <c r="F99" s="261"/>
      <c r="G99" s="261"/>
      <c r="H99" s="261"/>
      <c r="I99" s="261"/>
      <c r="J99" s="104"/>
      <c r="K99" s="261" t="s">
        <v>96</v>
      </c>
      <c r="L99" s="261"/>
      <c r="M99" s="261"/>
      <c r="N99" s="261"/>
      <c r="O99" s="261"/>
      <c r="P99" s="261"/>
      <c r="Q99" s="261"/>
      <c r="R99" s="261"/>
      <c r="S99" s="261"/>
      <c r="T99" s="261"/>
      <c r="U99" s="261"/>
      <c r="V99" s="261"/>
      <c r="W99" s="261"/>
      <c r="X99" s="261"/>
      <c r="Y99" s="261"/>
      <c r="Z99" s="261"/>
      <c r="AA99" s="261"/>
      <c r="AB99" s="261"/>
      <c r="AC99" s="261"/>
      <c r="AD99" s="261"/>
      <c r="AE99" s="261"/>
      <c r="AF99" s="261"/>
      <c r="AG99" s="266">
        <f>'2.2 - ŽST Řepčín - oprava...'!J32</f>
        <v>0</v>
      </c>
      <c r="AH99" s="291"/>
      <c r="AI99" s="291"/>
      <c r="AJ99" s="291"/>
      <c r="AK99" s="291"/>
      <c r="AL99" s="291"/>
      <c r="AM99" s="291"/>
      <c r="AN99" s="266">
        <f t="shared" si="0"/>
        <v>0</v>
      </c>
      <c r="AO99" s="291"/>
      <c r="AP99" s="291"/>
      <c r="AQ99" s="105" t="s">
        <v>87</v>
      </c>
      <c r="AR99" s="60"/>
      <c r="AS99" s="106">
        <v>0</v>
      </c>
      <c r="AT99" s="107">
        <f t="shared" si="1"/>
        <v>0</v>
      </c>
      <c r="AU99" s="108">
        <f>'2.2 - ŽST Řepčín - oprava...'!P126</f>
        <v>0</v>
      </c>
      <c r="AV99" s="107">
        <f>'2.2 - ŽST Řepčín - oprava...'!J35</f>
        <v>0</v>
      </c>
      <c r="AW99" s="107">
        <f>'2.2 - ŽST Řepčín - oprava...'!J36</f>
        <v>0</v>
      </c>
      <c r="AX99" s="107">
        <f>'2.2 - ŽST Řepčín - oprava...'!J37</f>
        <v>0</v>
      </c>
      <c r="AY99" s="107">
        <f>'2.2 - ŽST Řepčín - oprava...'!J38</f>
        <v>0</v>
      </c>
      <c r="AZ99" s="107">
        <f>'2.2 - ŽST Řepčín - oprava...'!F35</f>
        <v>0</v>
      </c>
      <c r="BA99" s="107">
        <f>'2.2 - ŽST Řepčín - oprava...'!F36</f>
        <v>0</v>
      </c>
      <c r="BB99" s="107">
        <f>'2.2 - ŽST Řepčín - oprava...'!F37</f>
        <v>0</v>
      </c>
      <c r="BC99" s="107">
        <f>'2.2 - ŽST Řepčín - oprava...'!F38</f>
        <v>0</v>
      </c>
      <c r="BD99" s="109">
        <f>'2.2 - ŽST Řepčín - oprava...'!F39</f>
        <v>0</v>
      </c>
      <c r="BT99" s="110" t="s">
        <v>83</v>
      </c>
      <c r="BV99" s="110" t="s">
        <v>76</v>
      </c>
      <c r="BW99" s="110" t="s">
        <v>97</v>
      </c>
      <c r="BX99" s="110" t="s">
        <v>91</v>
      </c>
      <c r="CL99" s="110" t="s">
        <v>1</v>
      </c>
    </row>
    <row r="100" spans="1:91" s="7" customFormat="1" ht="16.5" customHeight="1">
      <c r="B100" s="93"/>
      <c r="C100" s="94"/>
      <c r="D100" s="260" t="s">
        <v>98</v>
      </c>
      <c r="E100" s="260"/>
      <c r="F100" s="260"/>
      <c r="G100" s="260"/>
      <c r="H100" s="260"/>
      <c r="I100" s="95"/>
      <c r="J100" s="260" t="s">
        <v>99</v>
      </c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260"/>
      <c r="AD100" s="260"/>
      <c r="AE100" s="260"/>
      <c r="AF100" s="260"/>
      <c r="AG100" s="293">
        <f>ROUND(SUM(AG101:AG103),2)</f>
        <v>0</v>
      </c>
      <c r="AH100" s="294"/>
      <c r="AI100" s="294"/>
      <c r="AJ100" s="294"/>
      <c r="AK100" s="294"/>
      <c r="AL100" s="294"/>
      <c r="AM100" s="294"/>
      <c r="AN100" s="298">
        <f t="shared" si="0"/>
        <v>0</v>
      </c>
      <c r="AO100" s="294"/>
      <c r="AP100" s="294"/>
      <c r="AQ100" s="96" t="s">
        <v>80</v>
      </c>
      <c r="AR100" s="97"/>
      <c r="AS100" s="98">
        <f>ROUND(SUM(AS101:AS103),2)</f>
        <v>0</v>
      </c>
      <c r="AT100" s="99">
        <f t="shared" si="1"/>
        <v>0</v>
      </c>
      <c r="AU100" s="100">
        <f>ROUND(SUM(AU101:AU103),5)</f>
        <v>0</v>
      </c>
      <c r="AV100" s="99">
        <f>ROUND(AZ100*L32,2)</f>
        <v>0</v>
      </c>
      <c r="AW100" s="99">
        <f>ROUND(BA100*L33,2)</f>
        <v>0</v>
      </c>
      <c r="AX100" s="99">
        <f>ROUND(BB100*L32,2)</f>
        <v>0</v>
      </c>
      <c r="AY100" s="99">
        <f>ROUND(BC100*L33,2)</f>
        <v>0</v>
      </c>
      <c r="AZ100" s="99">
        <f>ROUND(SUM(AZ101:AZ103),2)</f>
        <v>0</v>
      </c>
      <c r="BA100" s="99">
        <f>ROUND(SUM(BA101:BA103),2)</f>
        <v>0</v>
      </c>
      <c r="BB100" s="99">
        <f>ROUND(SUM(BB101:BB103),2)</f>
        <v>0</v>
      </c>
      <c r="BC100" s="99">
        <f>ROUND(SUM(BC101:BC103),2)</f>
        <v>0</v>
      </c>
      <c r="BD100" s="101">
        <f>ROUND(SUM(BD101:BD103),2)</f>
        <v>0</v>
      </c>
      <c r="BS100" s="102" t="s">
        <v>73</v>
      </c>
      <c r="BT100" s="102" t="s">
        <v>81</v>
      </c>
      <c r="BU100" s="102" t="s">
        <v>75</v>
      </c>
      <c r="BV100" s="102" t="s">
        <v>76</v>
      </c>
      <c r="BW100" s="102" t="s">
        <v>100</v>
      </c>
      <c r="BX100" s="102" t="s">
        <v>5</v>
      </c>
      <c r="CL100" s="102" t="s">
        <v>1</v>
      </c>
      <c r="CM100" s="102" t="s">
        <v>83</v>
      </c>
    </row>
    <row r="101" spans="1:91" s="4" customFormat="1" ht="16.5" customHeight="1">
      <c r="A101" s="103" t="s">
        <v>84</v>
      </c>
      <c r="B101" s="58"/>
      <c r="C101" s="104"/>
      <c r="D101" s="104"/>
      <c r="E101" s="261" t="s">
        <v>101</v>
      </c>
      <c r="F101" s="261"/>
      <c r="G101" s="261"/>
      <c r="H101" s="261"/>
      <c r="I101" s="261"/>
      <c r="J101" s="104"/>
      <c r="K101" s="261" t="s">
        <v>102</v>
      </c>
      <c r="L101" s="261"/>
      <c r="M101" s="261"/>
      <c r="N101" s="261"/>
      <c r="O101" s="261"/>
      <c r="P101" s="261"/>
      <c r="Q101" s="261"/>
      <c r="R101" s="261"/>
      <c r="S101" s="261"/>
      <c r="T101" s="261"/>
      <c r="U101" s="261"/>
      <c r="V101" s="261"/>
      <c r="W101" s="261"/>
      <c r="X101" s="261"/>
      <c r="Y101" s="261"/>
      <c r="Z101" s="261"/>
      <c r="AA101" s="261"/>
      <c r="AB101" s="261"/>
      <c r="AC101" s="261"/>
      <c r="AD101" s="261"/>
      <c r="AE101" s="261"/>
      <c r="AF101" s="261"/>
      <c r="AG101" s="266">
        <f>'3.1 - Rozvody NN'!J32</f>
        <v>0</v>
      </c>
      <c r="AH101" s="291"/>
      <c r="AI101" s="291"/>
      <c r="AJ101" s="291"/>
      <c r="AK101" s="291"/>
      <c r="AL101" s="291"/>
      <c r="AM101" s="291"/>
      <c r="AN101" s="266">
        <f t="shared" si="0"/>
        <v>0</v>
      </c>
      <c r="AO101" s="291"/>
      <c r="AP101" s="291"/>
      <c r="AQ101" s="105" t="s">
        <v>87</v>
      </c>
      <c r="AR101" s="60"/>
      <c r="AS101" s="106">
        <v>0</v>
      </c>
      <c r="AT101" s="107">
        <f t="shared" si="1"/>
        <v>0</v>
      </c>
      <c r="AU101" s="108">
        <f>'3.1 - Rozvody NN'!P121</f>
        <v>0</v>
      </c>
      <c r="AV101" s="107">
        <f>'3.1 - Rozvody NN'!J35</f>
        <v>0</v>
      </c>
      <c r="AW101" s="107">
        <f>'3.1 - Rozvody NN'!J36</f>
        <v>0</v>
      </c>
      <c r="AX101" s="107">
        <f>'3.1 - Rozvody NN'!J37</f>
        <v>0</v>
      </c>
      <c r="AY101" s="107">
        <f>'3.1 - Rozvody NN'!J38</f>
        <v>0</v>
      </c>
      <c r="AZ101" s="107">
        <f>'3.1 - Rozvody NN'!F35</f>
        <v>0</v>
      </c>
      <c r="BA101" s="107">
        <f>'3.1 - Rozvody NN'!F36</f>
        <v>0</v>
      </c>
      <c r="BB101" s="107">
        <f>'3.1 - Rozvody NN'!F37</f>
        <v>0</v>
      </c>
      <c r="BC101" s="107">
        <f>'3.1 - Rozvody NN'!F38</f>
        <v>0</v>
      </c>
      <c r="BD101" s="109">
        <f>'3.1 - Rozvody NN'!F39</f>
        <v>0</v>
      </c>
      <c r="BT101" s="110" t="s">
        <v>83</v>
      </c>
      <c r="BV101" s="110" t="s">
        <v>76</v>
      </c>
      <c r="BW101" s="110" t="s">
        <v>103</v>
      </c>
      <c r="BX101" s="110" t="s">
        <v>100</v>
      </c>
      <c r="CL101" s="110" t="s">
        <v>1</v>
      </c>
    </row>
    <row r="102" spans="1:91" s="4" customFormat="1" ht="16.5" customHeight="1">
      <c r="A102" s="103" t="s">
        <v>84</v>
      </c>
      <c r="B102" s="58"/>
      <c r="C102" s="104"/>
      <c r="D102" s="104"/>
      <c r="E102" s="261" t="s">
        <v>104</v>
      </c>
      <c r="F102" s="261"/>
      <c r="G102" s="261"/>
      <c r="H102" s="261"/>
      <c r="I102" s="261"/>
      <c r="J102" s="104"/>
      <c r="K102" s="261" t="s">
        <v>105</v>
      </c>
      <c r="L102" s="261"/>
      <c r="M102" s="261"/>
      <c r="N102" s="261"/>
      <c r="O102" s="261"/>
      <c r="P102" s="261"/>
      <c r="Q102" s="261"/>
      <c r="R102" s="261"/>
      <c r="S102" s="261"/>
      <c r="T102" s="261"/>
      <c r="U102" s="261"/>
      <c r="V102" s="261"/>
      <c r="W102" s="261"/>
      <c r="X102" s="261"/>
      <c r="Y102" s="261"/>
      <c r="Z102" s="261"/>
      <c r="AA102" s="261"/>
      <c r="AB102" s="261"/>
      <c r="AC102" s="261"/>
      <c r="AD102" s="261"/>
      <c r="AE102" s="261"/>
      <c r="AF102" s="261"/>
      <c r="AG102" s="266">
        <f>'3.2 - Zemní práce'!J32</f>
        <v>0</v>
      </c>
      <c r="AH102" s="291"/>
      <c r="AI102" s="291"/>
      <c r="AJ102" s="291"/>
      <c r="AK102" s="291"/>
      <c r="AL102" s="291"/>
      <c r="AM102" s="291"/>
      <c r="AN102" s="266">
        <f t="shared" si="0"/>
        <v>0</v>
      </c>
      <c r="AO102" s="291"/>
      <c r="AP102" s="291"/>
      <c r="AQ102" s="105" t="s">
        <v>87</v>
      </c>
      <c r="AR102" s="60"/>
      <c r="AS102" s="106">
        <v>0</v>
      </c>
      <c r="AT102" s="107">
        <f t="shared" si="1"/>
        <v>0</v>
      </c>
      <c r="AU102" s="108">
        <f>'3.2 - Zemní práce'!P122</f>
        <v>0</v>
      </c>
      <c r="AV102" s="107">
        <f>'3.2 - Zemní práce'!J35</f>
        <v>0</v>
      </c>
      <c r="AW102" s="107">
        <f>'3.2 - Zemní práce'!J36</f>
        <v>0</v>
      </c>
      <c r="AX102" s="107">
        <f>'3.2 - Zemní práce'!J37</f>
        <v>0</v>
      </c>
      <c r="AY102" s="107">
        <f>'3.2 - Zemní práce'!J38</f>
        <v>0</v>
      </c>
      <c r="AZ102" s="107">
        <f>'3.2 - Zemní práce'!F35</f>
        <v>0</v>
      </c>
      <c r="BA102" s="107">
        <f>'3.2 - Zemní práce'!F36</f>
        <v>0</v>
      </c>
      <c r="BB102" s="107">
        <f>'3.2 - Zemní práce'!F37</f>
        <v>0</v>
      </c>
      <c r="BC102" s="107">
        <f>'3.2 - Zemní práce'!F38</f>
        <v>0</v>
      </c>
      <c r="BD102" s="109">
        <f>'3.2 - Zemní práce'!F39</f>
        <v>0</v>
      </c>
      <c r="BT102" s="110" t="s">
        <v>83</v>
      </c>
      <c r="BV102" s="110" t="s">
        <v>76</v>
      </c>
      <c r="BW102" s="110" t="s">
        <v>106</v>
      </c>
      <c r="BX102" s="110" t="s">
        <v>100</v>
      </c>
      <c r="CL102" s="110" t="s">
        <v>1</v>
      </c>
    </row>
    <row r="103" spans="1:91" s="4" customFormat="1" ht="16.5" customHeight="1">
      <c r="A103" s="103" t="s">
        <v>84</v>
      </c>
      <c r="B103" s="58"/>
      <c r="C103" s="104"/>
      <c r="D103" s="104"/>
      <c r="E103" s="261" t="s">
        <v>107</v>
      </c>
      <c r="F103" s="261"/>
      <c r="G103" s="261"/>
      <c r="H103" s="261"/>
      <c r="I103" s="261"/>
      <c r="J103" s="104"/>
      <c r="K103" s="261" t="s">
        <v>108</v>
      </c>
      <c r="L103" s="261"/>
      <c r="M103" s="261"/>
      <c r="N103" s="261"/>
      <c r="O103" s="261"/>
      <c r="P103" s="261"/>
      <c r="Q103" s="261"/>
      <c r="R103" s="261"/>
      <c r="S103" s="261"/>
      <c r="T103" s="261"/>
      <c r="U103" s="261"/>
      <c r="V103" s="261"/>
      <c r="W103" s="261"/>
      <c r="X103" s="261"/>
      <c r="Y103" s="261"/>
      <c r="Z103" s="261"/>
      <c r="AA103" s="261"/>
      <c r="AB103" s="261"/>
      <c r="AC103" s="261"/>
      <c r="AD103" s="261"/>
      <c r="AE103" s="261"/>
      <c r="AF103" s="261"/>
      <c r="AG103" s="266">
        <f>'3.3 - VRN'!J32</f>
        <v>0</v>
      </c>
      <c r="AH103" s="291"/>
      <c r="AI103" s="291"/>
      <c r="AJ103" s="291"/>
      <c r="AK103" s="291"/>
      <c r="AL103" s="291"/>
      <c r="AM103" s="291"/>
      <c r="AN103" s="266">
        <f t="shared" si="0"/>
        <v>0</v>
      </c>
      <c r="AO103" s="291"/>
      <c r="AP103" s="291"/>
      <c r="AQ103" s="105" t="s">
        <v>87</v>
      </c>
      <c r="AR103" s="60"/>
      <c r="AS103" s="111">
        <v>0</v>
      </c>
      <c r="AT103" s="112">
        <f t="shared" si="1"/>
        <v>0</v>
      </c>
      <c r="AU103" s="113">
        <f>'3.3 - VRN'!P121</f>
        <v>0</v>
      </c>
      <c r="AV103" s="112">
        <f>'3.3 - VRN'!J35</f>
        <v>0</v>
      </c>
      <c r="AW103" s="112">
        <f>'3.3 - VRN'!J36</f>
        <v>0</v>
      </c>
      <c r="AX103" s="112">
        <f>'3.3 - VRN'!J37</f>
        <v>0</v>
      </c>
      <c r="AY103" s="112">
        <f>'3.3 - VRN'!J38</f>
        <v>0</v>
      </c>
      <c r="AZ103" s="112">
        <f>'3.3 - VRN'!F35</f>
        <v>0</v>
      </c>
      <c r="BA103" s="112">
        <f>'3.3 - VRN'!F36</f>
        <v>0</v>
      </c>
      <c r="BB103" s="112">
        <f>'3.3 - VRN'!F37</f>
        <v>0</v>
      </c>
      <c r="BC103" s="112">
        <f>'3.3 - VRN'!F38</f>
        <v>0</v>
      </c>
      <c r="BD103" s="114">
        <f>'3.3 - VRN'!F39</f>
        <v>0</v>
      </c>
      <c r="BT103" s="110" t="s">
        <v>83</v>
      </c>
      <c r="BV103" s="110" t="s">
        <v>76</v>
      </c>
      <c r="BW103" s="110" t="s">
        <v>109</v>
      </c>
      <c r="BX103" s="110" t="s">
        <v>100</v>
      </c>
      <c r="CL103" s="110" t="s">
        <v>1</v>
      </c>
    </row>
    <row r="104" spans="1:91" ht="11.25">
      <c r="B104" s="20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19"/>
    </row>
    <row r="105" spans="1:91" s="2" customFormat="1" ht="30" customHeight="1">
      <c r="A105" s="34"/>
      <c r="B105" s="35"/>
      <c r="C105" s="82" t="s">
        <v>110</v>
      </c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268">
        <f>ROUND(SUM(AG106:AG109), 2)</f>
        <v>0</v>
      </c>
      <c r="AH105" s="268"/>
      <c r="AI105" s="268"/>
      <c r="AJ105" s="268"/>
      <c r="AK105" s="268"/>
      <c r="AL105" s="268"/>
      <c r="AM105" s="268"/>
      <c r="AN105" s="268">
        <f>ROUND(SUM(AN106:AN109), 2)</f>
        <v>0</v>
      </c>
      <c r="AO105" s="268"/>
      <c r="AP105" s="268"/>
      <c r="AQ105" s="115"/>
      <c r="AR105" s="37"/>
      <c r="AS105" s="75" t="s">
        <v>111</v>
      </c>
      <c r="AT105" s="76" t="s">
        <v>112</v>
      </c>
      <c r="AU105" s="76" t="s">
        <v>38</v>
      </c>
      <c r="AV105" s="77" t="s">
        <v>61</v>
      </c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1:91" s="2" customFormat="1" ht="19.899999999999999" customHeight="1">
      <c r="A106" s="34"/>
      <c r="B106" s="35"/>
      <c r="C106" s="36"/>
      <c r="D106" s="259" t="s">
        <v>113</v>
      </c>
      <c r="E106" s="259"/>
      <c r="F106" s="259"/>
      <c r="G106" s="259"/>
      <c r="H106" s="259"/>
      <c r="I106" s="259"/>
      <c r="J106" s="259"/>
      <c r="K106" s="259"/>
      <c r="L106" s="259"/>
      <c r="M106" s="259"/>
      <c r="N106" s="259"/>
      <c r="O106" s="259"/>
      <c r="P106" s="259"/>
      <c r="Q106" s="259"/>
      <c r="R106" s="259"/>
      <c r="S106" s="259"/>
      <c r="T106" s="259"/>
      <c r="U106" s="259"/>
      <c r="V106" s="259"/>
      <c r="W106" s="259"/>
      <c r="X106" s="259"/>
      <c r="Y106" s="259"/>
      <c r="Z106" s="259"/>
      <c r="AA106" s="259"/>
      <c r="AB106" s="259"/>
      <c r="AC106" s="36"/>
      <c r="AD106" s="36"/>
      <c r="AE106" s="36"/>
      <c r="AF106" s="36"/>
      <c r="AG106" s="265">
        <f>ROUND(AG94 * AS106, 2)</f>
        <v>0</v>
      </c>
      <c r="AH106" s="266"/>
      <c r="AI106" s="266"/>
      <c r="AJ106" s="266"/>
      <c r="AK106" s="266"/>
      <c r="AL106" s="266"/>
      <c r="AM106" s="266"/>
      <c r="AN106" s="266">
        <f>ROUND(AG106 + AV106, 2)</f>
        <v>0</v>
      </c>
      <c r="AO106" s="266"/>
      <c r="AP106" s="266"/>
      <c r="AQ106" s="36"/>
      <c r="AR106" s="37"/>
      <c r="AS106" s="116">
        <v>0</v>
      </c>
      <c r="AT106" s="117" t="s">
        <v>114</v>
      </c>
      <c r="AU106" s="117" t="s">
        <v>39</v>
      </c>
      <c r="AV106" s="109">
        <f>ROUND(IF(AU106="základní",AG106*L32,IF(AU106="snížená",AG106*L33,0)), 2)</f>
        <v>0</v>
      </c>
      <c r="AW106" s="34"/>
      <c r="AX106" s="34"/>
      <c r="AY106" s="34"/>
      <c r="AZ106" s="34"/>
      <c r="BA106" s="34"/>
      <c r="BB106" s="34"/>
      <c r="BC106" s="34"/>
      <c r="BD106" s="34"/>
      <c r="BE106" s="34"/>
      <c r="BV106" s="16" t="s">
        <v>115</v>
      </c>
      <c r="BY106" s="118">
        <f>IF(AU106="základní",AV106,0)</f>
        <v>0</v>
      </c>
      <c r="BZ106" s="118">
        <f>IF(AU106="snížená",AV106,0)</f>
        <v>0</v>
      </c>
      <c r="CA106" s="118">
        <v>0</v>
      </c>
      <c r="CB106" s="118">
        <v>0</v>
      </c>
      <c r="CC106" s="118">
        <v>0</v>
      </c>
      <c r="CD106" s="118">
        <f>IF(AU106="základní",AG106,0)</f>
        <v>0</v>
      </c>
      <c r="CE106" s="118">
        <f>IF(AU106="snížená",AG106,0)</f>
        <v>0</v>
      </c>
      <c r="CF106" s="118">
        <f>IF(AU106="zákl. přenesená",AG106,0)</f>
        <v>0</v>
      </c>
      <c r="CG106" s="118">
        <f>IF(AU106="sníž. přenesená",AG106,0)</f>
        <v>0</v>
      </c>
      <c r="CH106" s="118">
        <f>IF(AU106="nulová",AG106,0)</f>
        <v>0</v>
      </c>
      <c r="CI106" s="16">
        <f>IF(AU106="základní",1,IF(AU106="snížená",2,IF(AU106="zákl. přenesená",4,IF(AU106="sníž. přenesená",5,3))))</f>
        <v>1</v>
      </c>
      <c r="CJ106" s="16">
        <f>IF(AT106="stavební čast",1,IF(AT106="investiční čast",2,3))</f>
        <v>1</v>
      </c>
      <c r="CK106" s="16" t="str">
        <f>IF(D106="Vyplň vlastní","","x")</f>
        <v>x</v>
      </c>
    </row>
    <row r="107" spans="1:91" s="2" customFormat="1" ht="19.899999999999999" customHeight="1">
      <c r="A107" s="34"/>
      <c r="B107" s="35"/>
      <c r="C107" s="36"/>
      <c r="D107" s="258" t="s">
        <v>116</v>
      </c>
      <c r="E107" s="259"/>
      <c r="F107" s="259"/>
      <c r="G107" s="259"/>
      <c r="H107" s="259"/>
      <c r="I107" s="259"/>
      <c r="J107" s="259"/>
      <c r="K107" s="259"/>
      <c r="L107" s="259"/>
      <c r="M107" s="259"/>
      <c r="N107" s="259"/>
      <c r="O107" s="259"/>
      <c r="P107" s="259"/>
      <c r="Q107" s="259"/>
      <c r="R107" s="259"/>
      <c r="S107" s="259"/>
      <c r="T107" s="259"/>
      <c r="U107" s="259"/>
      <c r="V107" s="259"/>
      <c r="W107" s="259"/>
      <c r="X107" s="259"/>
      <c r="Y107" s="259"/>
      <c r="Z107" s="259"/>
      <c r="AA107" s="259"/>
      <c r="AB107" s="259"/>
      <c r="AC107" s="36"/>
      <c r="AD107" s="36"/>
      <c r="AE107" s="36"/>
      <c r="AF107" s="36"/>
      <c r="AG107" s="265">
        <f>ROUND(AG94 * AS107, 2)</f>
        <v>0</v>
      </c>
      <c r="AH107" s="266"/>
      <c r="AI107" s="266"/>
      <c r="AJ107" s="266"/>
      <c r="AK107" s="266"/>
      <c r="AL107" s="266"/>
      <c r="AM107" s="266"/>
      <c r="AN107" s="266">
        <f>ROUND(AG107 + AV107, 2)</f>
        <v>0</v>
      </c>
      <c r="AO107" s="266"/>
      <c r="AP107" s="266"/>
      <c r="AQ107" s="36"/>
      <c r="AR107" s="37"/>
      <c r="AS107" s="116">
        <v>0</v>
      </c>
      <c r="AT107" s="117" t="s">
        <v>114</v>
      </c>
      <c r="AU107" s="117" t="s">
        <v>39</v>
      </c>
      <c r="AV107" s="109">
        <f>ROUND(IF(AU107="základní",AG107*L32,IF(AU107="snížená",AG107*L33,0)), 2)</f>
        <v>0</v>
      </c>
      <c r="AW107" s="34"/>
      <c r="AX107" s="34"/>
      <c r="AY107" s="34"/>
      <c r="AZ107" s="34"/>
      <c r="BA107" s="34"/>
      <c r="BB107" s="34"/>
      <c r="BC107" s="34"/>
      <c r="BD107" s="34"/>
      <c r="BE107" s="34"/>
      <c r="BV107" s="16" t="s">
        <v>117</v>
      </c>
      <c r="BY107" s="118">
        <f>IF(AU107="základní",AV107,0)</f>
        <v>0</v>
      </c>
      <c r="BZ107" s="118">
        <f>IF(AU107="snížená",AV107,0)</f>
        <v>0</v>
      </c>
      <c r="CA107" s="118">
        <v>0</v>
      </c>
      <c r="CB107" s="118">
        <v>0</v>
      </c>
      <c r="CC107" s="118">
        <v>0</v>
      </c>
      <c r="CD107" s="118">
        <f>IF(AU107="základní",AG107,0)</f>
        <v>0</v>
      </c>
      <c r="CE107" s="118">
        <f>IF(AU107="snížená",AG107,0)</f>
        <v>0</v>
      </c>
      <c r="CF107" s="118">
        <f>IF(AU107="zákl. přenesená",AG107,0)</f>
        <v>0</v>
      </c>
      <c r="CG107" s="118">
        <f>IF(AU107="sníž. přenesená",AG107,0)</f>
        <v>0</v>
      </c>
      <c r="CH107" s="118">
        <f>IF(AU107="nulová",AG107,0)</f>
        <v>0</v>
      </c>
      <c r="CI107" s="16">
        <f>IF(AU107="základní",1,IF(AU107="snížená",2,IF(AU107="zákl. přenesená",4,IF(AU107="sníž. přenesená",5,3))))</f>
        <v>1</v>
      </c>
      <c r="CJ107" s="16">
        <f>IF(AT107="stavební čast",1,IF(AT107="investiční čast",2,3))</f>
        <v>1</v>
      </c>
      <c r="CK107" s="16" t="str">
        <f>IF(D107="Vyplň vlastní","","x")</f>
        <v/>
      </c>
    </row>
    <row r="108" spans="1:91" s="2" customFormat="1" ht="19.899999999999999" customHeight="1">
      <c r="A108" s="34"/>
      <c r="B108" s="35"/>
      <c r="C108" s="36"/>
      <c r="D108" s="258" t="s">
        <v>116</v>
      </c>
      <c r="E108" s="259"/>
      <c r="F108" s="259"/>
      <c r="G108" s="259"/>
      <c r="H108" s="259"/>
      <c r="I108" s="259"/>
      <c r="J108" s="259"/>
      <c r="K108" s="259"/>
      <c r="L108" s="259"/>
      <c r="M108" s="259"/>
      <c r="N108" s="259"/>
      <c r="O108" s="259"/>
      <c r="P108" s="259"/>
      <c r="Q108" s="259"/>
      <c r="R108" s="259"/>
      <c r="S108" s="259"/>
      <c r="T108" s="259"/>
      <c r="U108" s="259"/>
      <c r="V108" s="259"/>
      <c r="W108" s="259"/>
      <c r="X108" s="259"/>
      <c r="Y108" s="259"/>
      <c r="Z108" s="259"/>
      <c r="AA108" s="259"/>
      <c r="AB108" s="259"/>
      <c r="AC108" s="36"/>
      <c r="AD108" s="36"/>
      <c r="AE108" s="36"/>
      <c r="AF108" s="36"/>
      <c r="AG108" s="265">
        <f>ROUND(AG94 * AS108, 2)</f>
        <v>0</v>
      </c>
      <c r="AH108" s="266"/>
      <c r="AI108" s="266"/>
      <c r="AJ108" s="266"/>
      <c r="AK108" s="266"/>
      <c r="AL108" s="266"/>
      <c r="AM108" s="266"/>
      <c r="AN108" s="266">
        <f>ROUND(AG108 + AV108, 2)</f>
        <v>0</v>
      </c>
      <c r="AO108" s="266"/>
      <c r="AP108" s="266"/>
      <c r="AQ108" s="36"/>
      <c r="AR108" s="37"/>
      <c r="AS108" s="116">
        <v>0</v>
      </c>
      <c r="AT108" s="117" t="s">
        <v>114</v>
      </c>
      <c r="AU108" s="117" t="s">
        <v>39</v>
      </c>
      <c r="AV108" s="109">
        <f>ROUND(IF(AU108="základní",AG108*L32,IF(AU108="snížená",AG108*L33,0)), 2)</f>
        <v>0</v>
      </c>
      <c r="AW108" s="34"/>
      <c r="AX108" s="34"/>
      <c r="AY108" s="34"/>
      <c r="AZ108" s="34"/>
      <c r="BA108" s="34"/>
      <c r="BB108" s="34"/>
      <c r="BC108" s="34"/>
      <c r="BD108" s="34"/>
      <c r="BE108" s="34"/>
      <c r="BV108" s="16" t="s">
        <v>117</v>
      </c>
      <c r="BY108" s="118">
        <f>IF(AU108="základní",AV108,0)</f>
        <v>0</v>
      </c>
      <c r="BZ108" s="118">
        <f>IF(AU108="snížená",AV108,0)</f>
        <v>0</v>
      </c>
      <c r="CA108" s="118">
        <v>0</v>
      </c>
      <c r="CB108" s="118">
        <v>0</v>
      </c>
      <c r="CC108" s="118">
        <v>0</v>
      </c>
      <c r="CD108" s="118">
        <f>IF(AU108="základní",AG108,0)</f>
        <v>0</v>
      </c>
      <c r="CE108" s="118">
        <f>IF(AU108="snížená",AG108,0)</f>
        <v>0</v>
      </c>
      <c r="CF108" s="118">
        <f>IF(AU108="zákl. přenesená",AG108,0)</f>
        <v>0</v>
      </c>
      <c r="CG108" s="118">
        <f>IF(AU108="sníž. přenesená",AG108,0)</f>
        <v>0</v>
      </c>
      <c r="CH108" s="118">
        <f>IF(AU108="nulová",AG108,0)</f>
        <v>0</v>
      </c>
      <c r="CI108" s="16">
        <f>IF(AU108="základní",1,IF(AU108="snížená",2,IF(AU108="zákl. přenesená",4,IF(AU108="sníž. přenesená",5,3))))</f>
        <v>1</v>
      </c>
      <c r="CJ108" s="16">
        <f>IF(AT108="stavební čast",1,IF(AT108="investiční čast",2,3))</f>
        <v>1</v>
      </c>
      <c r="CK108" s="16" t="str">
        <f>IF(D108="Vyplň vlastní","","x")</f>
        <v/>
      </c>
    </row>
    <row r="109" spans="1:91" s="2" customFormat="1" ht="19.899999999999999" customHeight="1">
      <c r="A109" s="34"/>
      <c r="B109" s="35"/>
      <c r="C109" s="36"/>
      <c r="D109" s="258" t="s">
        <v>116</v>
      </c>
      <c r="E109" s="259"/>
      <c r="F109" s="259"/>
      <c r="G109" s="259"/>
      <c r="H109" s="259"/>
      <c r="I109" s="259"/>
      <c r="J109" s="259"/>
      <c r="K109" s="259"/>
      <c r="L109" s="259"/>
      <c r="M109" s="259"/>
      <c r="N109" s="259"/>
      <c r="O109" s="259"/>
      <c r="P109" s="259"/>
      <c r="Q109" s="259"/>
      <c r="R109" s="259"/>
      <c r="S109" s="259"/>
      <c r="T109" s="259"/>
      <c r="U109" s="259"/>
      <c r="V109" s="259"/>
      <c r="W109" s="259"/>
      <c r="X109" s="259"/>
      <c r="Y109" s="259"/>
      <c r="Z109" s="259"/>
      <c r="AA109" s="259"/>
      <c r="AB109" s="259"/>
      <c r="AC109" s="36"/>
      <c r="AD109" s="36"/>
      <c r="AE109" s="36"/>
      <c r="AF109" s="36"/>
      <c r="AG109" s="265">
        <f>ROUND(AG94 * AS109, 2)</f>
        <v>0</v>
      </c>
      <c r="AH109" s="266"/>
      <c r="AI109" s="266"/>
      <c r="AJ109" s="266"/>
      <c r="AK109" s="266"/>
      <c r="AL109" s="266"/>
      <c r="AM109" s="266"/>
      <c r="AN109" s="266">
        <f>ROUND(AG109 + AV109, 2)</f>
        <v>0</v>
      </c>
      <c r="AO109" s="266"/>
      <c r="AP109" s="266"/>
      <c r="AQ109" s="36"/>
      <c r="AR109" s="37"/>
      <c r="AS109" s="119">
        <v>0</v>
      </c>
      <c r="AT109" s="120" t="s">
        <v>114</v>
      </c>
      <c r="AU109" s="120" t="s">
        <v>39</v>
      </c>
      <c r="AV109" s="114">
        <f>ROUND(IF(AU109="základní",AG109*L32,IF(AU109="snížená",AG109*L33,0)), 2)</f>
        <v>0</v>
      </c>
      <c r="AW109" s="34"/>
      <c r="AX109" s="34"/>
      <c r="AY109" s="34"/>
      <c r="AZ109" s="34"/>
      <c r="BA109" s="34"/>
      <c r="BB109" s="34"/>
      <c r="BC109" s="34"/>
      <c r="BD109" s="34"/>
      <c r="BE109" s="34"/>
      <c r="BV109" s="16" t="s">
        <v>117</v>
      </c>
      <c r="BY109" s="118">
        <f>IF(AU109="základní",AV109,0)</f>
        <v>0</v>
      </c>
      <c r="BZ109" s="118">
        <f>IF(AU109="snížená",AV109,0)</f>
        <v>0</v>
      </c>
      <c r="CA109" s="118">
        <v>0</v>
      </c>
      <c r="CB109" s="118">
        <v>0</v>
      </c>
      <c r="CC109" s="118">
        <v>0</v>
      </c>
      <c r="CD109" s="118">
        <f>IF(AU109="základní",AG109,0)</f>
        <v>0</v>
      </c>
      <c r="CE109" s="118">
        <f>IF(AU109="snížená",AG109,0)</f>
        <v>0</v>
      </c>
      <c r="CF109" s="118">
        <f>IF(AU109="zákl. přenesená",AG109,0)</f>
        <v>0</v>
      </c>
      <c r="CG109" s="118">
        <f>IF(AU109="sníž. přenesená",AG109,0)</f>
        <v>0</v>
      </c>
      <c r="CH109" s="118">
        <f>IF(AU109="nulová",AG109,0)</f>
        <v>0</v>
      </c>
      <c r="CI109" s="16">
        <f>IF(AU109="základní",1,IF(AU109="snížená",2,IF(AU109="zákl. přenesená",4,IF(AU109="sníž. přenesená",5,3))))</f>
        <v>1</v>
      </c>
      <c r="CJ109" s="16">
        <f>IF(AT109="stavební čast",1,IF(AT109="investiční čast",2,3))</f>
        <v>1</v>
      </c>
      <c r="CK109" s="16" t="str">
        <f>IF(D109="Vyplň vlastní","","x")</f>
        <v/>
      </c>
    </row>
    <row r="110" spans="1:91" s="2" customFormat="1" ht="10.9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7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  <row r="111" spans="1:91" s="2" customFormat="1" ht="30" customHeight="1">
      <c r="A111" s="34"/>
      <c r="B111" s="35"/>
      <c r="C111" s="121" t="s">
        <v>118</v>
      </c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22"/>
      <c r="T111" s="122"/>
      <c r="U111" s="122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/>
      <c r="AF111" s="122"/>
      <c r="AG111" s="269">
        <f>ROUND(AG94 + AG105, 2)</f>
        <v>0</v>
      </c>
      <c r="AH111" s="269"/>
      <c r="AI111" s="269"/>
      <c r="AJ111" s="269"/>
      <c r="AK111" s="269"/>
      <c r="AL111" s="269"/>
      <c r="AM111" s="269"/>
      <c r="AN111" s="269">
        <f>ROUND(AN94 + AN105, 2)</f>
        <v>0</v>
      </c>
      <c r="AO111" s="269"/>
      <c r="AP111" s="269"/>
      <c r="AQ111" s="122"/>
      <c r="AR111" s="37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</row>
    <row r="112" spans="1:91" s="2" customFormat="1" ht="6.95" customHeight="1">
      <c r="A112" s="34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37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</sheetData>
  <sheetProtection algorithmName="SHA-512" hashValue="6KYIYPMYiOaOcCsFMkTdfUknD1K28MSDgQ8bJaG1Y9QGRl7mKGrQqzbcotIhV30QTmmfOzX7D8qut/OVXvxy4A==" saltValue="ZTN7dAbBu18vW5gYrjMn0/irYRwR28XQqVj5W/0NT+TNnuxcwK8jh88/hYpLBCkG8tFN0vS8zRz4Pc4YlSr42A==" spinCount="100000" sheet="1" objects="1" scenarios="1" formatColumns="0" formatRows="0"/>
  <mergeCells count="92">
    <mergeCell ref="AN111:AP111"/>
    <mergeCell ref="AN107:AP107"/>
    <mergeCell ref="AN108:AP108"/>
    <mergeCell ref="AN109:AP109"/>
    <mergeCell ref="AN94:AP94"/>
    <mergeCell ref="AN105:AP105"/>
    <mergeCell ref="AN102:AP102"/>
    <mergeCell ref="AN101:AP101"/>
    <mergeCell ref="AN100:AP100"/>
    <mergeCell ref="AN95:AP95"/>
    <mergeCell ref="AN99:AP99"/>
    <mergeCell ref="AN96:AP96"/>
    <mergeCell ref="AN98:AP98"/>
    <mergeCell ref="AN97:AP97"/>
    <mergeCell ref="AK38:AO38"/>
    <mergeCell ref="X38:AB38"/>
    <mergeCell ref="AR2:BE2"/>
    <mergeCell ref="AG98:AM98"/>
    <mergeCell ref="AG92:AM92"/>
    <mergeCell ref="AG97:AM97"/>
    <mergeCell ref="AG96:AM96"/>
    <mergeCell ref="AG95:AM95"/>
    <mergeCell ref="AM89:AP89"/>
    <mergeCell ref="AM87:AN87"/>
    <mergeCell ref="AM90:AP90"/>
    <mergeCell ref="AN92:AP92"/>
    <mergeCell ref="AS89:AT91"/>
    <mergeCell ref="W35:AE35"/>
    <mergeCell ref="L35:P35"/>
    <mergeCell ref="AK35:AO35"/>
    <mergeCell ref="AK36:AO36"/>
    <mergeCell ref="W36:AE36"/>
    <mergeCell ref="L36:P36"/>
    <mergeCell ref="AK33:AO33"/>
    <mergeCell ref="L33:P33"/>
    <mergeCell ref="AK34:AO34"/>
    <mergeCell ref="L34:P34"/>
    <mergeCell ref="W34:AE34"/>
    <mergeCell ref="AG111:AM111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L85:AO85"/>
    <mergeCell ref="AG107:AM107"/>
    <mergeCell ref="D108:AB108"/>
    <mergeCell ref="AG108:AM108"/>
    <mergeCell ref="D109:AB109"/>
    <mergeCell ref="AG109:AM109"/>
    <mergeCell ref="AG94:AM94"/>
    <mergeCell ref="AG105:AM105"/>
    <mergeCell ref="AG106:AM106"/>
    <mergeCell ref="AG99:AM99"/>
    <mergeCell ref="AG103:AM103"/>
    <mergeCell ref="AG102:AM102"/>
    <mergeCell ref="AG100:AM100"/>
    <mergeCell ref="AG101:AM101"/>
    <mergeCell ref="AN103:AP103"/>
    <mergeCell ref="AN106:AP106"/>
    <mergeCell ref="K96:AF96"/>
    <mergeCell ref="K98:AF98"/>
    <mergeCell ref="K103:AF103"/>
    <mergeCell ref="K101:AF101"/>
    <mergeCell ref="K102:AF102"/>
    <mergeCell ref="K99:AF99"/>
    <mergeCell ref="C92:G92"/>
    <mergeCell ref="D107:AB107"/>
    <mergeCell ref="D95:H95"/>
    <mergeCell ref="D100:H100"/>
    <mergeCell ref="D97:H97"/>
    <mergeCell ref="D106:AB106"/>
    <mergeCell ref="E102:I102"/>
    <mergeCell ref="E96:I96"/>
    <mergeCell ref="E101:I101"/>
    <mergeCell ref="E98:I98"/>
    <mergeCell ref="E103:I103"/>
    <mergeCell ref="E99:I99"/>
    <mergeCell ref="I92:AF92"/>
    <mergeCell ref="J97:AF97"/>
    <mergeCell ref="J100:AF100"/>
    <mergeCell ref="J95:AF95"/>
  </mergeCells>
  <dataValidations count="2">
    <dataValidation type="list" allowBlank="1" showInputMessage="1" showErrorMessage="1" error="Povoleny jsou hodnoty základní, snížená, zákl. přenesená, sníž. přenesená, nulová." sqref="AU105:AU10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5:AT109">
      <formula1>"stavební čast, technologická čast, investiční čast"</formula1>
    </dataValidation>
  </dataValidations>
  <hyperlinks>
    <hyperlink ref="A96" location="'1.1 - nz. Horka nad Morav...'!C2" display="/"/>
    <hyperlink ref="A98" location="'2.1 - ŽST Řepčín, oprava ...'!C2" display="/"/>
    <hyperlink ref="A99" location="'2.2 - ŽST Řepčín - oprava...'!C2" display="/"/>
    <hyperlink ref="A101" location="'3.1 - Rozvody NN'!C2" display="/"/>
    <hyperlink ref="A102" location="'3.2 - Zemní práce'!C2" display="/"/>
    <hyperlink ref="A103" location="'3.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88</v>
      </c>
    </row>
    <row r="3" spans="1:46" s="1" customFormat="1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83</v>
      </c>
    </row>
    <row r="4" spans="1:46" s="1" customFormat="1" ht="24.95" customHeight="1">
      <c r="B4" s="19"/>
      <c r="D4" s="125" t="s">
        <v>119</v>
      </c>
      <c r="L4" s="19"/>
      <c r="M4" s="12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27" t="s">
        <v>16</v>
      </c>
      <c r="L6" s="19"/>
    </row>
    <row r="7" spans="1:46" s="1" customFormat="1" ht="16.5" customHeight="1">
      <c r="B7" s="19"/>
      <c r="E7" s="306" t="str">
        <f>'Rekapitulace stavby'!K6</f>
        <v>Oprava osvětlení žst. Horka na Moravě, Řepčín, Olomouc - Město</v>
      </c>
      <c r="F7" s="307"/>
      <c r="G7" s="307"/>
      <c r="H7" s="307"/>
      <c r="L7" s="19"/>
    </row>
    <row r="8" spans="1:46" s="1" customFormat="1" ht="12" customHeight="1">
      <c r="B8" s="19"/>
      <c r="D8" s="127" t="s">
        <v>120</v>
      </c>
      <c r="L8" s="19"/>
    </row>
    <row r="9" spans="1:46" s="2" customFormat="1" ht="16.5" customHeight="1">
      <c r="A9" s="34"/>
      <c r="B9" s="37"/>
      <c r="C9" s="34"/>
      <c r="D9" s="34"/>
      <c r="E9" s="306" t="s">
        <v>121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7"/>
      <c r="C10" s="34"/>
      <c r="D10" s="127" t="s">
        <v>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7"/>
      <c r="C11" s="34"/>
      <c r="D11" s="34"/>
      <c r="E11" s="309" t="s">
        <v>123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7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7"/>
      <c r="C13" s="34"/>
      <c r="D13" s="127" t="s">
        <v>18</v>
      </c>
      <c r="E13" s="34"/>
      <c r="F13" s="110" t="s">
        <v>1</v>
      </c>
      <c r="G13" s="34"/>
      <c r="H13" s="34"/>
      <c r="I13" s="127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7"/>
      <c r="C14" s="34"/>
      <c r="D14" s="127" t="s">
        <v>20</v>
      </c>
      <c r="E14" s="34"/>
      <c r="F14" s="110" t="s">
        <v>21</v>
      </c>
      <c r="G14" s="34"/>
      <c r="H14" s="34"/>
      <c r="I14" s="127" t="s">
        <v>22</v>
      </c>
      <c r="J14" s="128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7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7"/>
      <c r="C16" s="34"/>
      <c r="D16" s="127" t="s">
        <v>23</v>
      </c>
      <c r="E16" s="34"/>
      <c r="F16" s="34"/>
      <c r="G16" s="34"/>
      <c r="H16" s="34"/>
      <c r="I16" s="127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7"/>
      <c r="C17" s="34"/>
      <c r="D17" s="34"/>
      <c r="E17" s="110" t="s">
        <v>21</v>
      </c>
      <c r="F17" s="34"/>
      <c r="G17" s="34"/>
      <c r="H17" s="34"/>
      <c r="I17" s="127" t="s">
        <v>25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7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7"/>
      <c r="C19" s="34"/>
      <c r="D19" s="127" t="s">
        <v>26</v>
      </c>
      <c r="E19" s="34"/>
      <c r="F19" s="34"/>
      <c r="G19" s="34"/>
      <c r="H19" s="34"/>
      <c r="I19" s="127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7"/>
      <c r="C20" s="34"/>
      <c r="D20" s="34"/>
      <c r="E20" s="310" t="str">
        <f>'Rekapitulace stavby'!E14</f>
        <v>Vyplň údaj</v>
      </c>
      <c r="F20" s="311"/>
      <c r="G20" s="311"/>
      <c r="H20" s="311"/>
      <c r="I20" s="127" t="s">
        <v>25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7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7"/>
      <c r="C22" s="34"/>
      <c r="D22" s="127" t="s">
        <v>28</v>
      </c>
      <c r="E22" s="34"/>
      <c r="F22" s="34"/>
      <c r="G22" s="34"/>
      <c r="H22" s="34"/>
      <c r="I22" s="127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7"/>
      <c r="C23" s="34"/>
      <c r="D23" s="34"/>
      <c r="E23" s="110" t="s">
        <v>21</v>
      </c>
      <c r="F23" s="34"/>
      <c r="G23" s="34"/>
      <c r="H23" s="34"/>
      <c r="I23" s="127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7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7"/>
      <c r="C25" s="34"/>
      <c r="D25" s="127" t="s">
        <v>30</v>
      </c>
      <c r="E25" s="34"/>
      <c r="F25" s="34"/>
      <c r="G25" s="34"/>
      <c r="H25" s="34"/>
      <c r="I25" s="127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7"/>
      <c r="C26" s="34"/>
      <c r="D26" s="34"/>
      <c r="E26" s="110" t="s">
        <v>21</v>
      </c>
      <c r="F26" s="34"/>
      <c r="G26" s="34"/>
      <c r="H26" s="34"/>
      <c r="I26" s="127" t="s">
        <v>25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7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7"/>
      <c r="C28" s="34"/>
      <c r="D28" s="127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9"/>
      <c r="B29" s="130"/>
      <c r="C29" s="129"/>
      <c r="D29" s="129"/>
      <c r="E29" s="312" t="s">
        <v>1</v>
      </c>
      <c r="F29" s="312"/>
      <c r="G29" s="312"/>
      <c r="H29" s="312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2" customFormat="1" ht="6.95" customHeight="1">
      <c r="A30" s="34"/>
      <c r="B30" s="37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7"/>
      <c r="C31" s="34"/>
      <c r="D31" s="132"/>
      <c r="E31" s="132"/>
      <c r="F31" s="132"/>
      <c r="G31" s="132"/>
      <c r="H31" s="132"/>
      <c r="I31" s="132"/>
      <c r="J31" s="132"/>
      <c r="K31" s="132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7"/>
      <c r="C32" s="34"/>
      <c r="D32" s="133" t="s">
        <v>34</v>
      </c>
      <c r="E32" s="34"/>
      <c r="F32" s="34"/>
      <c r="G32" s="34"/>
      <c r="H32" s="34"/>
      <c r="I32" s="34"/>
      <c r="J32" s="134">
        <f>ROUND(J127,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7"/>
      <c r="C33" s="34"/>
      <c r="D33" s="132"/>
      <c r="E33" s="132"/>
      <c r="F33" s="132"/>
      <c r="G33" s="132"/>
      <c r="H33" s="132"/>
      <c r="I33" s="132"/>
      <c r="J33" s="132"/>
      <c r="K33" s="132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7"/>
      <c r="C34" s="34"/>
      <c r="D34" s="34"/>
      <c r="E34" s="34"/>
      <c r="F34" s="135" t="s">
        <v>36</v>
      </c>
      <c r="G34" s="34"/>
      <c r="H34" s="34"/>
      <c r="I34" s="135" t="s">
        <v>35</v>
      </c>
      <c r="J34" s="135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7"/>
      <c r="C35" s="34"/>
      <c r="D35" s="136" t="s">
        <v>38</v>
      </c>
      <c r="E35" s="127" t="s">
        <v>39</v>
      </c>
      <c r="F35" s="137">
        <f>ROUND((SUM(BE127:BE248)),  2)</f>
        <v>0</v>
      </c>
      <c r="G35" s="34"/>
      <c r="H35" s="34"/>
      <c r="I35" s="138">
        <v>0.21</v>
      </c>
      <c r="J35" s="137">
        <f>ROUND(((SUM(BE127:BE248))*I35),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7"/>
      <c r="C36" s="34"/>
      <c r="D36" s="34"/>
      <c r="E36" s="127" t="s">
        <v>40</v>
      </c>
      <c r="F36" s="137">
        <f>ROUND((SUM(BF127:BF248)),  2)</f>
        <v>0</v>
      </c>
      <c r="G36" s="34"/>
      <c r="H36" s="34"/>
      <c r="I36" s="138">
        <v>0.15</v>
      </c>
      <c r="J36" s="137">
        <f>ROUND(((SUM(BF127:BF248))*I36),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7"/>
      <c r="C37" s="34"/>
      <c r="D37" s="34"/>
      <c r="E37" s="127" t="s">
        <v>41</v>
      </c>
      <c r="F37" s="137">
        <f>ROUND((SUM(BG127:BG248)),  2)</f>
        <v>0</v>
      </c>
      <c r="G37" s="34"/>
      <c r="H37" s="34"/>
      <c r="I37" s="138">
        <v>0.21</v>
      </c>
      <c r="J37" s="13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7"/>
      <c r="C38" s="34"/>
      <c r="D38" s="34"/>
      <c r="E38" s="127" t="s">
        <v>42</v>
      </c>
      <c r="F38" s="137">
        <f>ROUND((SUM(BH127:BH248)),  2)</f>
        <v>0</v>
      </c>
      <c r="G38" s="34"/>
      <c r="H38" s="34"/>
      <c r="I38" s="138">
        <v>0.15</v>
      </c>
      <c r="J38" s="13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7"/>
      <c r="C39" s="34"/>
      <c r="D39" s="34"/>
      <c r="E39" s="127" t="s">
        <v>43</v>
      </c>
      <c r="F39" s="137">
        <f>ROUND((SUM(BI127:BI248)),  2)</f>
        <v>0</v>
      </c>
      <c r="G39" s="34"/>
      <c r="H39" s="34"/>
      <c r="I39" s="138">
        <v>0</v>
      </c>
      <c r="J39" s="13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7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7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7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7"/>
      <c r="C61" s="34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7"/>
      <c r="C65" s="34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7"/>
      <c r="C76" s="34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2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3" t="str">
        <f>E7</f>
        <v>Oprava osvětlení žst. Horka na Moravě, Řepčín, Olomouc - Město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0"/>
      <c r="C86" s="28" t="s">
        <v>120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4"/>
      <c r="B87" s="35"/>
      <c r="C87" s="36"/>
      <c r="D87" s="36"/>
      <c r="E87" s="313" t="s">
        <v>121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8" t="s">
        <v>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1.1 - nz. Horka nad Moravou, oprava osvětlení a rozvodů NN</v>
      </c>
      <c r="F89" s="315"/>
      <c r="G89" s="315"/>
      <c r="H89" s="31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8" t="s">
        <v>20</v>
      </c>
      <c r="D91" s="36"/>
      <c r="E91" s="36"/>
      <c r="F91" s="26" t="str">
        <f>F14</f>
        <v xml:space="preserve"> </v>
      </c>
      <c r="G91" s="36"/>
      <c r="H91" s="36"/>
      <c r="I91" s="28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8" t="s">
        <v>23</v>
      </c>
      <c r="D93" s="36"/>
      <c r="E93" s="36"/>
      <c r="F93" s="26" t="str">
        <f>E17</f>
        <v xml:space="preserve"> </v>
      </c>
      <c r="G93" s="36"/>
      <c r="H93" s="36"/>
      <c r="I93" s="28" t="s">
        <v>28</v>
      </c>
      <c r="J93" s="31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8" t="s">
        <v>26</v>
      </c>
      <c r="D94" s="36"/>
      <c r="E94" s="36"/>
      <c r="F94" s="26" t="str">
        <f>IF(E20="","",E20)</f>
        <v>Vyplň údaj</v>
      </c>
      <c r="G94" s="36"/>
      <c r="H94" s="36"/>
      <c r="I94" s="28" t="s">
        <v>30</v>
      </c>
      <c r="J94" s="31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7" t="s">
        <v>125</v>
      </c>
      <c r="D96" s="122"/>
      <c r="E96" s="122"/>
      <c r="F96" s="122"/>
      <c r="G96" s="122"/>
      <c r="H96" s="122"/>
      <c r="I96" s="122"/>
      <c r="J96" s="158" t="s">
        <v>126</v>
      </c>
      <c r="K96" s="122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9" t="s">
        <v>127</v>
      </c>
      <c r="D98" s="36"/>
      <c r="E98" s="36"/>
      <c r="F98" s="36"/>
      <c r="G98" s="36"/>
      <c r="H98" s="36"/>
      <c r="I98" s="36"/>
      <c r="J98" s="84">
        <f>J127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128</v>
      </c>
    </row>
    <row r="99" spans="1:47" s="9" customFormat="1" ht="24.95" hidden="1" customHeight="1">
      <c r="B99" s="160"/>
      <c r="C99" s="161"/>
      <c r="D99" s="162" t="s">
        <v>129</v>
      </c>
      <c r="E99" s="163"/>
      <c r="F99" s="163"/>
      <c r="G99" s="163"/>
      <c r="H99" s="163"/>
      <c r="I99" s="163"/>
      <c r="J99" s="164">
        <f>J171</f>
        <v>0</v>
      </c>
      <c r="K99" s="161"/>
      <c r="L99" s="165"/>
    </row>
    <row r="100" spans="1:47" s="10" customFormat="1" ht="19.899999999999999" hidden="1" customHeight="1">
      <c r="B100" s="166"/>
      <c r="C100" s="104"/>
      <c r="D100" s="167" t="s">
        <v>130</v>
      </c>
      <c r="E100" s="168"/>
      <c r="F100" s="168"/>
      <c r="G100" s="168"/>
      <c r="H100" s="168"/>
      <c r="I100" s="168"/>
      <c r="J100" s="169">
        <f>J172</f>
        <v>0</v>
      </c>
      <c r="K100" s="104"/>
      <c r="L100" s="170"/>
    </row>
    <row r="101" spans="1:47" s="9" customFormat="1" ht="24.95" hidden="1" customHeight="1">
      <c r="B101" s="160"/>
      <c r="C101" s="161"/>
      <c r="D101" s="162" t="s">
        <v>131</v>
      </c>
      <c r="E101" s="163"/>
      <c r="F101" s="163"/>
      <c r="G101" s="163"/>
      <c r="H101" s="163"/>
      <c r="I101" s="163"/>
      <c r="J101" s="164">
        <f>J175</f>
        <v>0</v>
      </c>
      <c r="K101" s="161"/>
      <c r="L101" s="165"/>
    </row>
    <row r="102" spans="1:47" s="10" customFormat="1" ht="19.899999999999999" hidden="1" customHeight="1">
      <c r="B102" s="166"/>
      <c r="C102" s="104"/>
      <c r="D102" s="167" t="s">
        <v>132</v>
      </c>
      <c r="E102" s="168"/>
      <c r="F102" s="168"/>
      <c r="G102" s="168"/>
      <c r="H102" s="168"/>
      <c r="I102" s="168"/>
      <c r="J102" s="169">
        <f>J176</f>
        <v>0</v>
      </c>
      <c r="K102" s="104"/>
      <c r="L102" s="170"/>
    </row>
    <row r="103" spans="1:47" s="10" customFormat="1" ht="19.899999999999999" hidden="1" customHeight="1">
      <c r="B103" s="166"/>
      <c r="C103" s="104"/>
      <c r="D103" s="167" t="s">
        <v>133</v>
      </c>
      <c r="E103" s="168"/>
      <c r="F103" s="168"/>
      <c r="G103" s="168"/>
      <c r="H103" s="168"/>
      <c r="I103" s="168"/>
      <c r="J103" s="169">
        <f>J177</f>
        <v>0</v>
      </c>
      <c r="K103" s="104"/>
      <c r="L103" s="170"/>
    </row>
    <row r="104" spans="1:47" s="9" customFormat="1" ht="24.95" hidden="1" customHeight="1">
      <c r="B104" s="160"/>
      <c r="C104" s="161"/>
      <c r="D104" s="162" t="s">
        <v>134</v>
      </c>
      <c r="E104" s="163"/>
      <c r="F104" s="163"/>
      <c r="G104" s="163"/>
      <c r="H104" s="163"/>
      <c r="I104" s="163"/>
      <c r="J104" s="164">
        <f>J195</f>
        <v>0</v>
      </c>
      <c r="K104" s="161"/>
      <c r="L104" s="165"/>
    </row>
    <row r="105" spans="1:47" s="9" customFormat="1" ht="24.95" hidden="1" customHeight="1">
      <c r="B105" s="160"/>
      <c r="C105" s="161"/>
      <c r="D105" s="162" t="s">
        <v>135</v>
      </c>
      <c r="E105" s="163"/>
      <c r="F105" s="163"/>
      <c r="G105" s="163"/>
      <c r="H105" s="163"/>
      <c r="I105" s="163"/>
      <c r="J105" s="164">
        <f>J238</f>
        <v>0</v>
      </c>
      <c r="K105" s="161"/>
      <c r="L105" s="165"/>
    </row>
    <row r="106" spans="1:47" s="2" customFormat="1" ht="21.75" hidden="1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hidden="1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ht="11.25" hidden="1"/>
    <row r="109" spans="1:47" ht="11.25" hidden="1"/>
    <row r="110" spans="1:47" ht="11.25" hidden="1"/>
    <row r="111" spans="1:47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24.95" customHeight="1">
      <c r="A112" s="34"/>
      <c r="B112" s="35"/>
      <c r="C112" s="22" t="s">
        <v>136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3" t="str">
        <f>E7</f>
        <v>Oprava osvětlení žst. Horka na Moravě, Řepčín, Olomouc - Město</v>
      </c>
      <c r="F115" s="314"/>
      <c r="G115" s="314"/>
      <c r="H115" s="314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" customFormat="1" ht="12" customHeight="1">
      <c r="B116" s="20"/>
      <c r="C116" s="28" t="s">
        <v>120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pans="1:65" s="2" customFormat="1" ht="16.5" customHeight="1">
      <c r="A117" s="34"/>
      <c r="B117" s="35"/>
      <c r="C117" s="36"/>
      <c r="D117" s="36"/>
      <c r="E117" s="313" t="s">
        <v>121</v>
      </c>
      <c r="F117" s="315"/>
      <c r="G117" s="315"/>
      <c r="H117" s="315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122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6.5" customHeight="1">
      <c r="A119" s="34"/>
      <c r="B119" s="35"/>
      <c r="C119" s="36"/>
      <c r="D119" s="36"/>
      <c r="E119" s="263" t="str">
        <f>E11</f>
        <v>1.1 - nz. Horka nad Moravou, oprava osvětlení a rozvodů NN</v>
      </c>
      <c r="F119" s="315"/>
      <c r="G119" s="315"/>
      <c r="H119" s="31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2" customHeight="1">
      <c r="A121" s="34"/>
      <c r="B121" s="35"/>
      <c r="C121" s="28" t="s">
        <v>20</v>
      </c>
      <c r="D121" s="36"/>
      <c r="E121" s="36"/>
      <c r="F121" s="26" t="str">
        <f>F14</f>
        <v xml:space="preserve"> </v>
      </c>
      <c r="G121" s="36"/>
      <c r="H121" s="36"/>
      <c r="I121" s="28" t="s">
        <v>22</v>
      </c>
      <c r="J121" s="66">
        <f>IF(J14="","",J14)</f>
        <v>0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5.2" customHeight="1">
      <c r="A123" s="34"/>
      <c r="B123" s="35"/>
      <c r="C123" s="28" t="s">
        <v>23</v>
      </c>
      <c r="D123" s="36"/>
      <c r="E123" s="36"/>
      <c r="F123" s="26" t="str">
        <f>E17</f>
        <v xml:space="preserve"> </v>
      </c>
      <c r="G123" s="36"/>
      <c r="H123" s="36"/>
      <c r="I123" s="28" t="s">
        <v>28</v>
      </c>
      <c r="J123" s="31" t="str">
        <f>E23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15.2" customHeight="1">
      <c r="A124" s="34"/>
      <c r="B124" s="35"/>
      <c r="C124" s="28" t="s">
        <v>26</v>
      </c>
      <c r="D124" s="36"/>
      <c r="E124" s="36"/>
      <c r="F124" s="26" t="str">
        <f>IF(E20="","",E20)</f>
        <v>Vyplň údaj</v>
      </c>
      <c r="G124" s="36"/>
      <c r="H124" s="36"/>
      <c r="I124" s="28" t="s">
        <v>30</v>
      </c>
      <c r="J124" s="31" t="str">
        <f>E26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2" customFormat="1" ht="10.3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5" s="11" customFormat="1" ht="29.25" customHeight="1">
      <c r="A126" s="171"/>
      <c r="B126" s="172"/>
      <c r="C126" s="173" t="s">
        <v>137</v>
      </c>
      <c r="D126" s="174" t="s">
        <v>59</v>
      </c>
      <c r="E126" s="174" t="s">
        <v>55</v>
      </c>
      <c r="F126" s="174" t="s">
        <v>56</v>
      </c>
      <c r="G126" s="174" t="s">
        <v>138</v>
      </c>
      <c r="H126" s="174" t="s">
        <v>139</v>
      </c>
      <c r="I126" s="174" t="s">
        <v>140</v>
      </c>
      <c r="J126" s="174" t="s">
        <v>126</v>
      </c>
      <c r="K126" s="175" t="s">
        <v>141</v>
      </c>
      <c r="L126" s="176"/>
      <c r="M126" s="75" t="s">
        <v>1</v>
      </c>
      <c r="N126" s="76" t="s">
        <v>38</v>
      </c>
      <c r="O126" s="76" t="s">
        <v>142</v>
      </c>
      <c r="P126" s="76" t="s">
        <v>143</v>
      </c>
      <c r="Q126" s="76" t="s">
        <v>144</v>
      </c>
      <c r="R126" s="76" t="s">
        <v>145</v>
      </c>
      <c r="S126" s="76" t="s">
        <v>146</v>
      </c>
      <c r="T126" s="77" t="s">
        <v>147</v>
      </c>
      <c r="U126" s="171"/>
      <c r="V126" s="171"/>
      <c r="W126" s="171"/>
      <c r="X126" s="171"/>
      <c r="Y126" s="171"/>
      <c r="Z126" s="171"/>
      <c r="AA126" s="171"/>
      <c r="AB126" s="171"/>
      <c r="AC126" s="171"/>
      <c r="AD126" s="171"/>
      <c r="AE126" s="171"/>
    </row>
    <row r="127" spans="1:65" s="2" customFormat="1" ht="22.9" customHeight="1">
      <c r="A127" s="34"/>
      <c r="B127" s="35"/>
      <c r="C127" s="82" t="s">
        <v>148</v>
      </c>
      <c r="D127" s="36"/>
      <c r="E127" s="36"/>
      <c r="F127" s="36"/>
      <c r="G127" s="36"/>
      <c r="H127" s="36"/>
      <c r="I127" s="36"/>
      <c r="J127" s="177">
        <f>BK127</f>
        <v>0</v>
      </c>
      <c r="K127" s="36"/>
      <c r="L127" s="37"/>
      <c r="M127" s="78"/>
      <c r="N127" s="178"/>
      <c r="O127" s="79"/>
      <c r="P127" s="179">
        <f>P128+SUM(P129:P171)+P175+P195+P238</f>
        <v>0</v>
      </c>
      <c r="Q127" s="79"/>
      <c r="R127" s="179">
        <f>R128+SUM(R129:R171)+R175+R195+R238</f>
        <v>140.97700799999998</v>
      </c>
      <c r="S127" s="79"/>
      <c r="T127" s="180">
        <f>T128+SUM(T129:T171)+T175+T195+T238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73</v>
      </c>
      <c r="AU127" s="16" t="s">
        <v>128</v>
      </c>
      <c r="BK127" s="181">
        <f>BK128+SUM(BK129:BK171)+BK175+BK195+BK238</f>
        <v>0</v>
      </c>
    </row>
    <row r="128" spans="1:65" s="2" customFormat="1" ht="37.9" customHeight="1">
      <c r="A128" s="34"/>
      <c r="B128" s="35"/>
      <c r="C128" s="182" t="s">
        <v>81</v>
      </c>
      <c r="D128" s="182" t="s">
        <v>149</v>
      </c>
      <c r="E128" s="183" t="s">
        <v>150</v>
      </c>
      <c r="F128" s="184" t="s">
        <v>151</v>
      </c>
      <c r="G128" s="185" t="s">
        <v>152</v>
      </c>
      <c r="H128" s="186">
        <v>18</v>
      </c>
      <c r="I128" s="187"/>
      <c r="J128" s="188">
        <f>ROUND(I128*H128,2)</f>
        <v>0</v>
      </c>
      <c r="K128" s="184" t="s">
        <v>153</v>
      </c>
      <c r="L128" s="189"/>
      <c r="M128" s="190" t="s">
        <v>1</v>
      </c>
      <c r="N128" s="191" t="s">
        <v>39</v>
      </c>
      <c r="O128" s="71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4" t="s">
        <v>154</v>
      </c>
      <c r="AT128" s="194" t="s">
        <v>149</v>
      </c>
      <c r="AU128" s="194" t="s">
        <v>74</v>
      </c>
      <c r="AY128" s="16" t="s">
        <v>155</v>
      </c>
      <c r="BE128" s="118">
        <f>IF(N128="základní",J128,0)</f>
        <v>0</v>
      </c>
      <c r="BF128" s="118">
        <f>IF(N128="snížená",J128,0)</f>
        <v>0</v>
      </c>
      <c r="BG128" s="118">
        <f>IF(N128="zákl. přenesená",J128,0)</f>
        <v>0</v>
      </c>
      <c r="BH128" s="118">
        <f>IF(N128="sníž. přenesená",J128,0)</f>
        <v>0</v>
      </c>
      <c r="BI128" s="118">
        <f>IF(N128="nulová",J128,0)</f>
        <v>0</v>
      </c>
      <c r="BJ128" s="16" t="s">
        <v>81</v>
      </c>
      <c r="BK128" s="118">
        <f>ROUND(I128*H128,2)</f>
        <v>0</v>
      </c>
      <c r="BL128" s="16" t="s">
        <v>156</v>
      </c>
      <c r="BM128" s="194" t="s">
        <v>157</v>
      </c>
    </row>
    <row r="129" spans="1:65" s="2" customFormat="1" ht="29.25">
      <c r="A129" s="34"/>
      <c r="B129" s="35"/>
      <c r="C129" s="36"/>
      <c r="D129" s="195" t="s">
        <v>158</v>
      </c>
      <c r="E129" s="36"/>
      <c r="F129" s="196" t="s">
        <v>159</v>
      </c>
      <c r="G129" s="36"/>
      <c r="H129" s="36"/>
      <c r="I129" s="197"/>
      <c r="J129" s="36"/>
      <c r="K129" s="36"/>
      <c r="L129" s="37"/>
      <c r="M129" s="198"/>
      <c r="N129" s="19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158</v>
      </c>
      <c r="AU129" s="16" t="s">
        <v>74</v>
      </c>
    </row>
    <row r="130" spans="1:65" s="2" customFormat="1" ht="24.2" customHeight="1">
      <c r="A130" s="34"/>
      <c r="B130" s="35"/>
      <c r="C130" s="182" t="s">
        <v>154</v>
      </c>
      <c r="D130" s="182" t="s">
        <v>149</v>
      </c>
      <c r="E130" s="183" t="s">
        <v>160</v>
      </c>
      <c r="F130" s="184" t="s">
        <v>161</v>
      </c>
      <c r="G130" s="185" t="s">
        <v>152</v>
      </c>
      <c r="H130" s="186">
        <v>2</v>
      </c>
      <c r="I130" s="187"/>
      <c r="J130" s="188">
        <f>ROUND(I130*H130,2)</f>
        <v>0</v>
      </c>
      <c r="K130" s="184" t="s">
        <v>153</v>
      </c>
      <c r="L130" s="189"/>
      <c r="M130" s="190" t="s">
        <v>1</v>
      </c>
      <c r="N130" s="191" t="s">
        <v>39</v>
      </c>
      <c r="O130" s="71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4" t="s">
        <v>162</v>
      </c>
      <c r="AT130" s="194" t="s">
        <v>149</v>
      </c>
      <c r="AU130" s="194" t="s">
        <v>74</v>
      </c>
      <c r="AY130" s="16" t="s">
        <v>155</v>
      </c>
      <c r="BE130" s="118">
        <f>IF(N130="základní",J130,0)</f>
        <v>0</v>
      </c>
      <c r="BF130" s="118">
        <f>IF(N130="snížená",J130,0)</f>
        <v>0</v>
      </c>
      <c r="BG130" s="118">
        <f>IF(N130="zákl. přenesená",J130,0)</f>
        <v>0</v>
      </c>
      <c r="BH130" s="118">
        <f>IF(N130="sníž. přenesená",J130,0)</f>
        <v>0</v>
      </c>
      <c r="BI130" s="118">
        <f>IF(N130="nulová",J130,0)</f>
        <v>0</v>
      </c>
      <c r="BJ130" s="16" t="s">
        <v>81</v>
      </c>
      <c r="BK130" s="118">
        <f>ROUND(I130*H130,2)</f>
        <v>0</v>
      </c>
      <c r="BL130" s="16" t="s">
        <v>162</v>
      </c>
      <c r="BM130" s="194" t="s">
        <v>163</v>
      </c>
    </row>
    <row r="131" spans="1:65" s="2" customFormat="1" ht="19.5">
      <c r="A131" s="34"/>
      <c r="B131" s="35"/>
      <c r="C131" s="36"/>
      <c r="D131" s="195" t="s">
        <v>158</v>
      </c>
      <c r="E131" s="36"/>
      <c r="F131" s="196" t="s">
        <v>164</v>
      </c>
      <c r="G131" s="36"/>
      <c r="H131" s="36"/>
      <c r="I131" s="197"/>
      <c r="J131" s="36"/>
      <c r="K131" s="36"/>
      <c r="L131" s="37"/>
      <c r="M131" s="198"/>
      <c r="N131" s="19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158</v>
      </c>
      <c r="AU131" s="16" t="s">
        <v>74</v>
      </c>
    </row>
    <row r="132" spans="1:65" s="2" customFormat="1" ht="49.15" customHeight="1">
      <c r="A132" s="34"/>
      <c r="B132" s="35"/>
      <c r="C132" s="182" t="s">
        <v>165</v>
      </c>
      <c r="D132" s="182" t="s">
        <v>149</v>
      </c>
      <c r="E132" s="183" t="s">
        <v>166</v>
      </c>
      <c r="F132" s="184" t="s">
        <v>167</v>
      </c>
      <c r="G132" s="185" t="s">
        <v>152</v>
      </c>
      <c r="H132" s="186">
        <v>18</v>
      </c>
      <c r="I132" s="187"/>
      <c r="J132" s="188">
        <f>ROUND(I132*H132,2)</f>
        <v>0</v>
      </c>
      <c r="K132" s="184" t="s">
        <v>153</v>
      </c>
      <c r="L132" s="189"/>
      <c r="M132" s="190" t="s">
        <v>1</v>
      </c>
      <c r="N132" s="191" t="s">
        <v>39</v>
      </c>
      <c r="O132" s="7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4" t="s">
        <v>154</v>
      </c>
      <c r="AT132" s="194" t="s">
        <v>149</v>
      </c>
      <c r="AU132" s="194" t="s">
        <v>74</v>
      </c>
      <c r="AY132" s="16" t="s">
        <v>155</v>
      </c>
      <c r="BE132" s="118">
        <f>IF(N132="základní",J132,0)</f>
        <v>0</v>
      </c>
      <c r="BF132" s="118">
        <f>IF(N132="snížená",J132,0)</f>
        <v>0</v>
      </c>
      <c r="BG132" s="118">
        <f>IF(N132="zákl. přenesená",J132,0)</f>
        <v>0</v>
      </c>
      <c r="BH132" s="118">
        <f>IF(N132="sníž. přenesená",J132,0)</f>
        <v>0</v>
      </c>
      <c r="BI132" s="118">
        <f>IF(N132="nulová",J132,0)</f>
        <v>0</v>
      </c>
      <c r="BJ132" s="16" t="s">
        <v>81</v>
      </c>
      <c r="BK132" s="118">
        <f>ROUND(I132*H132,2)</f>
        <v>0</v>
      </c>
      <c r="BL132" s="16" t="s">
        <v>156</v>
      </c>
      <c r="BM132" s="194" t="s">
        <v>168</v>
      </c>
    </row>
    <row r="133" spans="1:65" s="2" customFormat="1" ht="78">
      <c r="A133" s="34"/>
      <c r="B133" s="35"/>
      <c r="C133" s="36"/>
      <c r="D133" s="195" t="s">
        <v>158</v>
      </c>
      <c r="E133" s="36"/>
      <c r="F133" s="196" t="s">
        <v>169</v>
      </c>
      <c r="G133" s="36"/>
      <c r="H133" s="36"/>
      <c r="I133" s="197"/>
      <c r="J133" s="36"/>
      <c r="K133" s="36"/>
      <c r="L133" s="37"/>
      <c r="M133" s="198"/>
      <c r="N133" s="19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158</v>
      </c>
      <c r="AU133" s="16" t="s">
        <v>74</v>
      </c>
    </row>
    <row r="134" spans="1:65" s="2" customFormat="1" ht="49.15" customHeight="1">
      <c r="A134" s="34"/>
      <c r="B134" s="35"/>
      <c r="C134" s="182" t="s">
        <v>170</v>
      </c>
      <c r="D134" s="182" t="s">
        <v>149</v>
      </c>
      <c r="E134" s="183" t="s">
        <v>171</v>
      </c>
      <c r="F134" s="184" t="s">
        <v>172</v>
      </c>
      <c r="G134" s="185" t="s">
        <v>152</v>
      </c>
      <c r="H134" s="186">
        <v>2</v>
      </c>
      <c r="I134" s="187"/>
      <c r="J134" s="188">
        <f>ROUND(I134*H134,2)</f>
        <v>0</v>
      </c>
      <c r="K134" s="184" t="s">
        <v>153</v>
      </c>
      <c r="L134" s="189"/>
      <c r="M134" s="190" t="s">
        <v>1</v>
      </c>
      <c r="N134" s="191" t="s">
        <v>39</v>
      </c>
      <c r="O134" s="71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154</v>
      </c>
      <c r="AT134" s="194" t="s">
        <v>149</v>
      </c>
      <c r="AU134" s="194" t="s">
        <v>74</v>
      </c>
      <c r="AY134" s="16" t="s">
        <v>155</v>
      </c>
      <c r="BE134" s="118">
        <f>IF(N134="základní",J134,0)</f>
        <v>0</v>
      </c>
      <c r="BF134" s="118">
        <f>IF(N134="snížená",J134,0)</f>
        <v>0</v>
      </c>
      <c r="BG134" s="118">
        <f>IF(N134="zákl. přenesená",J134,0)</f>
        <v>0</v>
      </c>
      <c r="BH134" s="118">
        <f>IF(N134="sníž. přenesená",J134,0)</f>
        <v>0</v>
      </c>
      <c r="BI134" s="118">
        <f>IF(N134="nulová",J134,0)</f>
        <v>0</v>
      </c>
      <c r="BJ134" s="16" t="s">
        <v>81</v>
      </c>
      <c r="BK134" s="118">
        <f>ROUND(I134*H134,2)</f>
        <v>0</v>
      </c>
      <c r="BL134" s="16" t="s">
        <v>156</v>
      </c>
      <c r="BM134" s="194" t="s">
        <v>173</v>
      </c>
    </row>
    <row r="135" spans="1:65" s="2" customFormat="1" ht="78">
      <c r="A135" s="34"/>
      <c r="B135" s="35"/>
      <c r="C135" s="36"/>
      <c r="D135" s="195" t="s">
        <v>158</v>
      </c>
      <c r="E135" s="36"/>
      <c r="F135" s="196" t="s">
        <v>169</v>
      </c>
      <c r="G135" s="36"/>
      <c r="H135" s="36"/>
      <c r="I135" s="197"/>
      <c r="J135" s="36"/>
      <c r="K135" s="36"/>
      <c r="L135" s="37"/>
      <c r="M135" s="198"/>
      <c r="N135" s="19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158</v>
      </c>
      <c r="AU135" s="16" t="s">
        <v>74</v>
      </c>
    </row>
    <row r="136" spans="1:65" s="2" customFormat="1" ht="37.9" customHeight="1">
      <c r="A136" s="34"/>
      <c r="B136" s="35"/>
      <c r="C136" s="182" t="s">
        <v>174</v>
      </c>
      <c r="D136" s="182" t="s">
        <v>149</v>
      </c>
      <c r="E136" s="183" t="s">
        <v>175</v>
      </c>
      <c r="F136" s="184" t="s">
        <v>176</v>
      </c>
      <c r="G136" s="185" t="s">
        <v>152</v>
      </c>
      <c r="H136" s="186">
        <v>1</v>
      </c>
      <c r="I136" s="187"/>
      <c r="J136" s="188">
        <f>ROUND(I136*H136,2)</f>
        <v>0</v>
      </c>
      <c r="K136" s="184" t="s">
        <v>153</v>
      </c>
      <c r="L136" s="189"/>
      <c r="M136" s="190" t="s">
        <v>1</v>
      </c>
      <c r="N136" s="191" t="s">
        <v>39</v>
      </c>
      <c r="O136" s="71"/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4" t="s">
        <v>162</v>
      </c>
      <c r="AT136" s="194" t="s">
        <v>149</v>
      </c>
      <c r="AU136" s="194" t="s">
        <v>74</v>
      </c>
      <c r="AY136" s="16" t="s">
        <v>155</v>
      </c>
      <c r="BE136" s="118">
        <f>IF(N136="základní",J136,0)</f>
        <v>0</v>
      </c>
      <c r="BF136" s="118">
        <f>IF(N136="snížená",J136,0)</f>
        <v>0</v>
      </c>
      <c r="BG136" s="118">
        <f>IF(N136="zákl. přenesená",J136,0)</f>
        <v>0</v>
      </c>
      <c r="BH136" s="118">
        <f>IF(N136="sníž. přenesená",J136,0)</f>
        <v>0</v>
      </c>
      <c r="BI136" s="118">
        <f>IF(N136="nulová",J136,0)</f>
        <v>0</v>
      </c>
      <c r="BJ136" s="16" t="s">
        <v>81</v>
      </c>
      <c r="BK136" s="118">
        <f>ROUND(I136*H136,2)</f>
        <v>0</v>
      </c>
      <c r="BL136" s="16" t="s">
        <v>162</v>
      </c>
      <c r="BM136" s="194" t="s">
        <v>177</v>
      </c>
    </row>
    <row r="137" spans="1:65" s="2" customFormat="1" ht="19.5">
      <c r="A137" s="34"/>
      <c r="B137" s="35"/>
      <c r="C137" s="36"/>
      <c r="D137" s="195" t="s">
        <v>158</v>
      </c>
      <c r="E137" s="36"/>
      <c r="F137" s="196" t="s">
        <v>178</v>
      </c>
      <c r="G137" s="36"/>
      <c r="H137" s="36"/>
      <c r="I137" s="197"/>
      <c r="J137" s="36"/>
      <c r="K137" s="36"/>
      <c r="L137" s="37"/>
      <c r="M137" s="198"/>
      <c r="N137" s="19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158</v>
      </c>
      <c r="AU137" s="16" t="s">
        <v>74</v>
      </c>
    </row>
    <row r="138" spans="1:65" s="2" customFormat="1" ht="49.15" customHeight="1">
      <c r="A138" s="34"/>
      <c r="B138" s="35"/>
      <c r="C138" s="182" t="s">
        <v>179</v>
      </c>
      <c r="D138" s="182" t="s">
        <v>149</v>
      </c>
      <c r="E138" s="183" t="s">
        <v>180</v>
      </c>
      <c r="F138" s="184" t="s">
        <v>181</v>
      </c>
      <c r="G138" s="185" t="s">
        <v>152</v>
      </c>
      <c r="H138" s="186">
        <v>1</v>
      </c>
      <c r="I138" s="187"/>
      <c r="J138" s="188">
        <f>ROUND(I138*H138,2)</f>
        <v>0</v>
      </c>
      <c r="K138" s="184" t="s">
        <v>153</v>
      </c>
      <c r="L138" s="189"/>
      <c r="M138" s="190" t="s">
        <v>1</v>
      </c>
      <c r="N138" s="191" t="s">
        <v>39</v>
      </c>
      <c r="O138" s="71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4" t="s">
        <v>162</v>
      </c>
      <c r="AT138" s="194" t="s">
        <v>149</v>
      </c>
      <c r="AU138" s="194" t="s">
        <v>74</v>
      </c>
      <c r="AY138" s="16" t="s">
        <v>155</v>
      </c>
      <c r="BE138" s="118">
        <f>IF(N138="základní",J138,0)</f>
        <v>0</v>
      </c>
      <c r="BF138" s="118">
        <f>IF(N138="snížená",J138,0)</f>
        <v>0</v>
      </c>
      <c r="BG138" s="118">
        <f>IF(N138="zákl. přenesená",J138,0)</f>
        <v>0</v>
      </c>
      <c r="BH138" s="118">
        <f>IF(N138="sníž. přenesená",J138,0)</f>
        <v>0</v>
      </c>
      <c r="BI138" s="118">
        <f>IF(N138="nulová",J138,0)</f>
        <v>0</v>
      </c>
      <c r="BJ138" s="16" t="s">
        <v>81</v>
      </c>
      <c r="BK138" s="118">
        <f>ROUND(I138*H138,2)</f>
        <v>0</v>
      </c>
      <c r="BL138" s="16" t="s">
        <v>162</v>
      </c>
      <c r="BM138" s="194" t="s">
        <v>182</v>
      </c>
    </row>
    <row r="139" spans="1:65" s="2" customFormat="1" ht="19.5">
      <c r="A139" s="34"/>
      <c r="B139" s="35"/>
      <c r="C139" s="36"/>
      <c r="D139" s="195" t="s">
        <v>158</v>
      </c>
      <c r="E139" s="36"/>
      <c r="F139" s="196" t="s">
        <v>183</v>
      </c>
      <c r="G139" s="36"/>
      <c r="H139" s="36"/>
      <c r="I139" s="197"/>
      <c r="J139" s="36"/>
      <c r="K139" s="36"/>
      <c r="L139" s="37"/>
      <c r="M139" s="198"/>
      <c r="N139" s="199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158</v>
      </c>
      <c r="AU139" s="16" t="s">
        <v>74</v>
      </c>
    </row>
    <row r="140" spans="1:65" s="2" customFormat="1" ht="37.9" customHeight="1">
      <c r="A140" s="34"/>
      <c r="B140" s="35"/>
      <c r="C140" s="182" t="s">
        <v>184</v>
      </c>
      <c r="D140" s="182" t="s">
        <v>149</v>
      </c>
      <c r="E140" s="183" t="s">
        <v>185</v>
      </c>
      <c r="F140" s="184" t="s">
        <v>186</v>
      </c>
      <c r="G140" s="185" t="s">
        <v>152</v>
      </c>
      <c r="H140" s="186">
        <v>1</v>
      </c>
      <c r="I140" s="187"/>
      <c r="J140" s="188">
        <f>ROUND(I140*H140,2)</f>
        <v>0</v>
      </c>
      <c r="K140" s="184" t="s">
        <v>153</v>
      </c>
      <c r="L140" s="189"/>
      <c r="M140" s="190" t="s">
        <v>1</v>
      </c>
      <c r="N140" s="191" t="s">
        <v>39</v>
      </c>
      <c r="O140" s="71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4" t="s">
        <v>154</v>
      </c>
      <c r="AT140" s="194" t="s">
        <v>149</v>
      </c>
      <c r="AU140" s="194" t="s">
        <v>74</v>
      </c>
      <c r="AY140" s="16" t="s">
        <v>155</v>
      </c>
      <c r="BE140" s="118">
        <f>IF(N140="základní",J140,0)</f>
        <v>0</v>
      </c>
      <c r="BF140" s="118">
        <f>IF(N140="snížená",J140,0)</f>
        <v>0</v>
      </c>
      <c r="BG140" s="118">
        <f>IF(N140="zákl. přenesená",J140,0)</f>
        <v>0</v>
      </c>
      <c r="BH140" s="118">
        <f>IF(N140="sníž. přenesená",J140,0)</f>
        <v>0</v>
      </c>
      <c r="BI140" s="118">
        <f>IF(N140="nulová",J140,0)</f>
        <v>0</v>
      </c>
      <c r="BJ140" s="16" t="s">
        <v>81</v>
      </c>
      <c r="BK140" s="118">
        <f>ROUND(I140*H140,2)</f>
        <v>0</v>
      </c>
      <c r="BL140" s="16" t="s">
        <v>156</v>
      </c>
      <c r="BM140" s="194" t="s">
        <v>187</v>
      </c>
    </row>
    <row r="141" spans="1:65" s="2" customFormat="1" ht="19.5">
      <c r="A141" s="34"/>
      <c r="B141" s="35"/>
      <c r="C141" s="36"/>
      <c r="D141" s="195" t="s">
        <v>158</v>
      </c>
      <c r="E141" s="36"/>
      <c r="F141" s="196" t="s">
        <v>188</v>
      </c>
      <c r="G141" s="36"/>
      <c r="H141" s="36"/>
      <c r="I141" s="197"/>
      <c r="J141" s="36"/>
      <c r="K141" s="36"/>
      <c r="L141" s="37"/>
      <c r="M141" s="198"/>
      <c r="N141" s="19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158</v>
      </c>
      <c r="AU141" s="16" t="s">
        <v>74</v>
      </c>
    </row>
    <row r="142" spans="1:65" s="2" customFormat="1" ht="49.15" customHeight="1">
      <c r="A142" s="34"/>
      <c r="B142" s="35"/>
      <c r="C142" s="182" t="s">
        <v>189</v>
      </c>
      <c r="D142" s="182" t="s">
        <v>149</v>
      </c>
      <c r="E142" s="183" t="s">
        <v>190</v>
      </c>
      <c r="F142" s="184" t="s">
        <v>191</v>
      </c>
      <c r="G142" s="185" t="s">
        <v>152</v>
      </c>
      <c r="H142" s="186">
        <v>1</v>
      </c>
      <c r="I142" s="187"/>
      <c r="J142" s="188">
        <f>ROUND(I142*H142,2)</f>
        <v>0</v>
      </c>
      <c r="K142" s="184" t="s">
        <v>153</v>
      </c>
      <c r="L142" s="189"/>
      <c r="M142" s="190" t="s">
        <v>1</v>
      </c>
      <c r="N142" s="191" t="s">
        <v>39</v>
      </c>
      <c r="O142" s="71"/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4" t="s">
        <v>154</v>
      </c>
      <c r="AT142" s="194" t="s">
        <v>149</v>
      </c>
      <c r="AU142" s="194" t="s">
        <v>74</v>
      </c>
      <c r="AY142" s="16" t="s">
        <v>155</v>
      </c>
      <c r="BE142" s="118">
        <f>IF(N142="základní",J142,0)</f>
        <v>0</v>
      </c>
      <c r="BF142" s="118">
        <f>IF(N142="snížená",J142,0)</f>
        <v>0</v>
      </c>
      <c r="BG142" s="118">
        <f>IF(N142="zákl. přenesená",J142,0)</f>
        <v>0</v>
      </c>
      <c r="BH142" s="118">
        <f>IF(N142="sníž. přenesená",J142,0)</f>
        <v>0</v>
      </c>
      <c r="BI142" s="118">
        <f>IF(N142="nulová",J142,0)</f>
        <v>0</v>
      </c>
      <c r="BJ142" s="16" t="s">
        <v>81</v>
      </c>
      <c r="BK142" s="118">
        <f>ROUND(I142*H142,2)</f>
        <v>0</v>
      </c>
      <c r="BL142" s="16" t="s">
        <v>156</v>
      </c>
      <c r="BM142" s="194" t="s">
        <v>192</v>
      </c>
    </row>
    <row r="143" spans="1:65" s="2" customFormat="1" ht="19.5">
      <c r="A143" s="34"/>
      <c r="B143" s="35"/>
      <c r="C143" s="36"/>
      <c r="D143" s="195" t="s">
        <v>158</v>
      </c>
      <c r="E143" s="36"/>
      <c r="F143" s="196" t="s">
        <v>193</v>
      </c>
      <c r="G143" s="36"/>
      <c r="H143" s="36"/>
      <c r="I143" s="197"/>
      <c r="J143" s="36"/>
      <c r="K143" s="36"/>
      <c r="L143" s="37"/>
      <c r="M143" s="198"/>
      <c r="N143" s="19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158</v>
      </c>
      <c r="AU143" s="16" t="s">
        <v>74</v>
      </c>
    </row>
    <row r="144" spans="1:65" s="2" customFormat="1" ht="62.65" customHeight="1">
      <c r="A144" s="34"/>
      <c r="B144" s="35"/>
      <c r="C144" s="182" t="s">
        <v>194</v>
      </c>
      <c r="D144" s="182" t="s">
        <v>149</v>
      </c>
      <c r="E144" s="183" t="s">
        <v>195</v>
      </c>
      <c r="F144" s="184" t="s">
        <v>196</v>
      </c>
      <c r="G144" s="185" t="s">
        <v>152</v>
      </c>
      <c r="H144" s="186">
        <v>1</v>
      </c>
      <c r="I144" s="187"/>
      <c r="J144" s="188">
        <f>ROUND(I144*H144,2)</f>
        <v>0</v>
      </c>
      <c r="K144" s="184" t="s">
        <v>153</v>
      </c>
      <c r="L144" s="189"/>
      <c r="M144" s="190" t="s">
        <v>1</v>
      </c>
      <c r="N144" s="191" t="s">
        <v>39</v>
      </c>
      <c r="O144" s="71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154</v>
      </c>
      <c r="AT144" s="194" t="s">
        <v>149</v>
      </c>
      <c r="AU144" s="194" t="s">
        <v>74</v>
      </c>
      <c r="AY144" s="16" t="s">
        <v>155</v>
      </c>
      <c r="BE144" s="118">
        <f>IF(N144="základní",J144,0)</f>
        <v>0</v>
      </c>
      <c r="BF144" s="118">
        <f>IF(N144="snížená",J144,0)</f>
        <v>0</v>
      </c>
      <c r="BG144" s="118">
        <f>IF(N144="zákl. přenesená",J144,0)</f>
        <v>0</v>
      </c>
      <c r="BH144" s="118">
        <f>IF(N144="sníž. přenesená",J144,0)</f>
        <v>0</v>
      </c>
      <c r="BI144" s="118">
        <f>IF(N144="nulová",J144,0)</f>
        <v>0</v>
      </c>
      <c r="BJ144" s="16" t="s">
        <v>81</v>
      </c>
      <c r="BK144" s="118">
        <f>ROUND(I144*H144,2)</f>
        <v>0</v>
      </c>
      <c r="BL144" s="16" t="s">
        <v>156</v>
      </c>
      <c r="BM144" s="194" t="s">
        <v>197</v>
      </c>
    </row>
    <row r="145" spans="1:65" s="2" customFormat="1" ht="19.5">
      <c r="A145" s="34"/>
      <c r="B145" s="35"/>
      <c r="C145" s="36"/>
      <c r="D145" s="195" t="s">
        <v>158</v>
      </c>
      <c r="E145" s="36"/>
      <c r="F145" s="196" t="s">
        <v>198</v>
      </c>
      <c r="G145" s="36"/>
      <c r="H145" s="36"/>
      <c r="I145" s="197"/>
      <c r="J145" s="36"/>
      <c r="K145" s="36"/>
      <c r="L145" s="37"/>
      <c r="M145" s="198"/>
      <c r="N145" s="19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158</v>
      </c>
      <c r="AU145" s="16" t="s">
        <v>74</v>
      </c>
    </row>
    <row r="146" spans="1:65" s="2" customFormat="1" ht="24.2" customHeight="1">
      <c r="A146" s="34"/>
      <c r="B146" s="35"/>
      <c r="C146" s="182" t="s">
        <v>199</v>
      </c>
      <c r="D146" s="182" t="s">
        <v>149</v>
      </c>
      <c r="E146" s="183" t="s">
        <v>200</v>
      </c>
      <c r="F146" s="184" t="s">
        <v>201</v>
      </c>
      <c r="G146" s="185" t="s">
        <v>202</v>
      </c>
      <c r="H146" s="186">
        <v>660</v>
      </c>
      <c r="I146" s="187"/>
      <c r="J146" s="188">
        <f>ROUND(I146*H146,2)</f>
        <v>0</v>
      </c>
      <c r="K146" s="184" t="s">
        <v>153</v>
      </c>
      <c r="L146" s="189"/>
      <c r="M146" s="190" t="s">
        <v>1</v>
      </c>
      <c r="N146" s="191" t="s">
        <v>39</v>
      </c>
      <c r="O146" s="7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154</v>
      </c>
      <c r="AT146" s="194" t="s">
        <v>149</v>
      </c>
      <c r="AU146" s="194" t="s">
        <v>74</v>
      </c>
      <c r="AY146" s="16" t="s">
        <v>155</v>
      </c>
      <c r="BE146" s="118">
        <f>IF(N146="základní",J146,0)</f>
        <v>0</v>
      </c>
      <c r="BF146" s="118">
        <f>IF(N146="snížená",J146,0)</f>
        <v>0</v>
      </c>
      <c r="BG146" s="118">
        <f>IF(N146="zákl. přenesená",J146,0)</f>
        <v>0</v>
      </c>
      <c r="BH146" s="118">
        <f>IF(N146="sníž. přenesená",J146,0)</f>
        <v>0</v>
      </c>
      <c r="BI146" s="118">
        <f>IF(N146="nulová",J146,0)</f>
        <v>0</v>
      </c>
      <c r="BJ146" s="16" t="s">
        <v>81</v>
      </c>
      <c r="BK146" s="118">
        <f>ROUND(I146*H146,2)</f>
        <v>0</v>
      </c>
      <c r="BL146" s="16" t="s">
        <v>156</v>
      </c>
      <c r="BM146" s="194" t="s">
        <v>203</v>
      </c>
    </row>
    <row r="147" spans="1:65" s="2" customFormat="1" ht="24.2" customHeight="1">
      <c r="A147" s="34"/>
      <c r="B147" s="35"/>
      <c r="C147" s="182" t="s">
        <v>204</v>
      </c>
      <c r="D147" s="182" t="s">
        <v>149</v>
      </c>
      <c r="E147" s="183" t="s">
        <v>205</v>
      </c>
      <c r="F147" s="184" t="s">
        <v>206</v>
      </c>
      <c r="G147" s="185" t="s">
        <v>152</v>
      </c>
      <c r="H147" s="186">
        <v>659</v>
      </c>
      <c r="I147" s="187"/>
      <c r="J147" s="188">
        <f>ROUND(I147*H147,2)</f>
        <v>0</v>
      </c>
      <c r="K147" s="184" t="s">
        <v>153</v>
      </c>
      <c r="L147" s="189"/>
      <c r="M147" s="190" t="s">
        <v>1</v>
      </c>
      <c r="N147" s="191" t="s">
        <v>39</v>
      </c>
      <c r="O147" s="7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154</v>
      </c>
      <c r="AT147" s="194" t="s">
        <v>149</v>
      </c>
      <c r="AU147" s="194" t="s">
        <v>74</v>
      </c>
      <c r="AY147" s="16" t="s">
        <v>155</v>
      </c>
      <c r="BE147" s="118">
        <f>IF(N147="základní",J147,0)</f>
        <v>0</v>
      </c>
      <c r="BF147" s="118">
        <f>IF(N147="snížená",J147,0)</f>
        <v>0</v>
      </c>
      <c r="BG147" s="118">
        <f>IF(N147="zákl. přenesená",J147,0)</f>
        <v>0</v>
      </c>
      <c r="BH147" s="118">
        <f>IF(N147="sníž. přenesená",J147,0)</f>
        <v>0</v>
      </c>
      <c r="BI147" s="118">
        <f>IF(N147="nulová",J147,0)</f>
        <v>0</v>
      </c>
      <c r="BJ147" s="16" t="s">
        <v>81</v>
      </c>
      <c r="BK147" s="118">
        <f>ROUND(I147*H147,2)</f>
        <v>0</v>
      </c>
      <c r="BL147" s="16" t="s">
        <v>156</v>
      </c>
      <c r="BM147" s="194" t="s">
        <v>207</v>
      </c>
    </row>
    <row r="148" spans="1:65" s="2" customFormat="1" ht="24.2" customHeight="1">
      <c r="A148" s="34"/>
      <c r="B148" s="35"/>
      <c r="C148" s="182" t="s">
        <v>208</v>
      </c>
      <c r="D148" s="182" t="s">
        <v>149</v>
      </c>
      <c r="E148" s="183" t="s">
        <v>209</v>
      </c>
      <c r="F148" s="184" t="s">
        <v>210</v>
      </c>
      <c r="G148" s="185" t="s">
        <v>202</v>
      </c>
      <c r="H148" s="186">
        <v>660</v>
      </c>
      <c r="I148" s="187"/>
      <c r="J148" s="188">
        <f>ROUND(I148*H148,2)</f>
        <v>0</v>
      </c>
      <c r="K148" s="184" t="s">
        <v>153</v>
      </c>
      <c r="L148" s="189"/>
      <c r="M148" s="190" t="s">
        <v>1</v>
      </c>
      <c r="N148" s="191" t="s">
        <v>39</v>
      </c>
      <c r="O148" s="71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162</v>
      </c>
      <c r="AT148" s="194" t="s">
        <v>149</v>
      </c>
      <c r="AU148" s="194" t="s">
        <v>74</v>
      </c>
      <c r="AY148" s="16" t="s">
        <v>155</v>
      </c>
      <c r="BE148" s="118">
        <f>IF(N148="základní",J148,0)</f>
        <v>0</v>
      </c>
      <c r="BF148" s="118">
        <f>IF(N148="snížená",J148,0)</f>
        <v>0</v>
      </c>
      <c r="BG148" s="118">
        <f>IF(N148="zákl. přenesená",J148,0)</f>
        <v>0</v>
      </c>
      <c r="BH148" s="118">
        <f>IF(N148="sníž. přenesená",J148,0)</f>
        <v>0</v>
      </c>
      <c r="BI148" s="118">
        <f>IF(N148="nulová",J148,0)</f>
        <v>0</v>
      </c>
      <c r="BJ148" s="16" t="s">
        <v>81</v>
      </c>
      <c r="BK148" s="118">
        <f>ROUND(I148*H148,2)</f>
        <v>0</v>
      </c>
      <c r="BL148" s="16" t="s">
        <v>162</v>
      </c>
      <c r="BM148" s="194" t="s">
        <v>211</v>
      </c>
    </row>
    <row r="149" spans="1:65" s="2" customFormat="1" ht="19.5">
      <c r="A149" s="34"/>
      <c r="B149" s="35"/>
      <c r="C149" s="36"/>
      <c r="D149" s="195" t="s">
        <v>158</v>
      </c>
      <c r="E149" s="36"/>
      <c r="F149" s="196" t="s">
        <v>212</v>
      </c>
      <c r="G149" s="36"/>
      <c r="H149" s="36"/>
      <c r="I149" s="197"/>
      <c r="J149" s="36"/>
      <c r="K149" s="36"/>
      <c r="L149" s="37"/>
      <c r="M149" s="198"/>
      <c r="N149" s="19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158</v>
      </c>
      <c r="AU149" s="16" t="s">
        <v>74</v>
      </c>
    </row>
    <row r="150" spans="1:65" s="2" customFormat="1" ht="24.2" customHeight="1">
      <c r="A150" s="34"/>
      <c r="B150" s="35"/>
      <c r="C150" s="182" t="s">
        <v>213</v>
      </c>
      <c r="D150" s="182" t="s">
        <v>149</v>
      </c>
      <c r="E150" s="183" t="s">
        <v>214</v>
      </c>
      <c r="F150" s="184" t="s">
        <v>215</v>
      </c>
      <c r="G150" s="185" t="s">
        <v>202</v>
      </c>
      <c r="H150" s="186">
        <v>35</v>
      </c>
      <c r="I150" s="187"/>
      <c r="J150" s="188">
        <f>ROUND(I150*H150,2)</f>
        <v>0</v>
      </c>
      <c r="K150" s="184" t="s">
        <v>153</v>
      </c>
      <c r="L150" s="189"/>
      <c r="M150" s="190" t="s">
        <v>1</v>
      </c>
      <c r="N150" s="191" t="s">
        <v>39</v>
      </c>
      <c r="O150" s="71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154</v>
      </c>
      <c r="AT150" s="194" t="s">
        <v>149</v>
      </c>
      <c r="AU150" s="194" t="s">
        <v>74</v>
      </c>
      <c r="AY150" s="16" t="s">
        <v>155</v>
      </c>
      <c r="BE150" s="118">
        <f>IF(N150="základní",J150,0)</f>
        <v>0</v>
      </c>
      <c r="BF150" s="118">
        <f>IF(N150="snížená",J150,0)</f>
        <v>0</v>
      </c>
      <c r="BG150" s="118">
        <f>IF(N150="zákl. přenesená",J150,0)</f>
        <v>0</v>
      </c>
      <c r="BH150" s="118">
        <f>IF(N150="sníž. přenesená",J150,0)</f>
        <v>0</v>
      </c>
      <c r="BI150" s="118">
        <f>IF(N150="nulová",J150,0)</f>
        <v>0</v>
      </c>
      <c r="BJ150" s="16" t="s">
        <v>81</v>
      </c>
      <c r="BK150" s="118">
        <f>ROUND(I150*H150,2)</f>
        <v>0</v>
      </c>
      <c r="BL150" s="16" t="s">
        <v>156</v>
      </c>
      <c r="BM150" s="194" t="s">
        <v>216</v>
      </c>
    </row>
    <row r="151" spans="1:65" s="2" customFormat="1" ht="24.2" customHeight="1">
      <c r="A151" s="34"/>
      <c r="B151" s="35"/>
      <c r="C151" s="182" t="s">
        <v>217</v>
      </c>
      <c r="D151" s="182" t="s">
        <v>149</v>
      </c>
      <c r="E151" s="183" t="s">
        <v>218</v>
      </c>
      <c r="F151" s="184" t="s">
        <v>219</v>
      </c>
      <c r="G151" s="185" t="s">
        <v>202</v>
      </c>
      <c r="H151" s="186">
        <v>115</v>
      </c>
      <c r="I151" s="187"/>
      <c r="J151" s="188">
        <f>ROUND(I151*H151,2)</f>
        <v>0</v>
      </c>
      <c r="K151" s="184" t="s">
        <v>153</v>
      </c>
      <c r="L151" s="189"/>
      <c r="M151" s="190" t="s">
        <v>1</v>
      </c>
      <c r="N151" s="191" t="s">
        <v>39</v>
      </c>
      <c r="O151" s="71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4" t="s">
        <v>154</v>
      </c>
      <c r="AT151" s="194" t="s">
        <v>149</v>
      </c>
      <c r="AU151" s="194" t="s">
        <v>74</v>
      </c>
      <c r="AY151" s="16" t="s">
        <v>155</v>
      </c>
      <c r="BE151" s="118">
        <f>IF(N151="základní",J151,0)</f>
        <v>0</v>
      </c>
      <c r="BF151" s="118">
        <f>IF(N151="snížená",J151,0)</f>
        <v>0</v>
      </c>
      <c r="BG151" s="118">
        <f>IF(N151="zákl. přenesená",J151,0)</f>
        <v>0</v>
      </c>
      <c r="BH151" s="118">
        <f>IF(N151="sníž. přenesená",J151,0)</f>
        <v>0</v>
      </c>
      <c r="BI151" s="118">
        <f>IF(N151="nulová",J151,0)</f>
        <v>0</v>
      </c>
      <c r="BJ151" s="16" t="s">
        <v>81</v>
      </c>
      <c r="BK151" s="118">
        <f>ROUND(I151*H151,2)</f>
        <v>0</v>
      </c>
      <c r="BL151" s="16" t="s">
        <v>156</v>
      </c>
      <c r="BM151" s="194" t="s">
        <v>220</v>
      </c>
    </row>
    <row r="152" spans="1:65" s="2" customFormat="1" ht="24.2" customHeight="1">
      <c r="A152" s="34"/>
      <c r="B152" s="35"/>
      <c r="C152" s="182" t="s">
        <v>156</v>
      </c>
      <c r="D152" s="182" t="s">
        <v>149</v>
      </c>
      <c r="E152" s="183" t="s">
        <v>221</v>
      </c>
      <c r="F152" s="184" t="s">
        <v>222</v>
      </c>
      <c r="G152" s="185" t="s">
        <v>202</v>
      </c>
      <c r="H152" s="186">
        <v>890</v>
      </c>
      <c r="I152" s="187"/>
      <c r="J152" s="188">
        <f>ROUND(I152*H152,2)</f>
        <v>0</v>
      </c>
      <c r="K152" s="184" t="s">
        <v>153</v>
      </c>
      <c r="L152" s="189"/>
      <c r="M152" s="190" t="s">
        <v>1</v>
      </c>
      <c r="N152" s="191" t="s">
        <v>39</v>
      </c>
      <c r="O152" s="71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154</v>
      </c>
      <c r="AT152" s="194" t="s">
        <v>149</v>
      </c>
      <c r="AU152" s="194" t="s">
        <v>74</v>
      </c>
      <c r="AY152" s="16" t="s">
        <v>155</v>
      </c>
      <c r="BE152" s="118">
        <f>IF(N152="základní",J152,0)</f>
        <v>0</v>
      </c>
      <c r="BF152" s="118">
        <f>IF(N152="snížená",J152,0)</f>
        <v>0</v>
      </c>
      <c r="BG152" s="118">
        <f>IF(N152="zákl. přenesená",J152,0)</f>
        <v>0</v>
      </c>
      <c r="BH152" s="118">
        <f>IF(N152="sníž. přenesená",J152,0)</f>
        <v>0</v>
      </c>
      <c r="BI152" s="118">
        <f>IF(N152="nulová",J152,0)</f>
        <v>0</v>
      </c>
      <c r="BJ152" s="16" t="s">
        <v>81</v>
      </c>
      <c r="BK152" s="118">
        <f>ROUND(I152*H152,2)</f>
        <v>0</v>
      </c>
      <c r="BL152" s="16" t="s">
        <v>156</v>
      </c>
      <c r="BM152" s="194" t="s">
        <v>223</v>
      </c>
    </row>
    <row r="153" spans="1:65" s="2" customFormat="1" ht="19.5">
      <c r="A153" s="34"/>
      <c r="B153" s="35"/>
      <c r="C153" s="36"/>
      <c r="D153" s="195" t="s">
        <v>158</v>
      </c>
      <c r="E153" s="36"/>
      <c r="F153" s="196" t="s">
        <v>224</v>
      </c>
      <c r="G153" s="36"/>
      <c r="H153" s="36"/>
      <c r="I153" s="197"/>
      <c r="J153" s="36"/>
      <c r="K153" s="36"/>
      <c r="L153" s="37"/>
      <c r="M153" s="198"/>
      <c r="N153" s="199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158</v>
      </c>
      <c r="AU153" s="16" t="s">
        <v>74</v>
      </c>
    </row>
    <row r="154" spans="1:65" s="2" customFormat="1" ht="24.2" customHeight="1">
      <c r="A154" s="34"/>
      <c r="B154" s="35"/>
      <c r="C154" s="182" t="s">
        <v>225</v>
      </c>
      <c r="D154" s="182" t="s">
        <v>149</v>
      </c>
      <c r="E154" s="183" t="s">
        <v>226</v>
      </c>
      <c r="F154" s="184" t="s">
        <v>227</v>
      </c>
      <c r="G154" s="185" t="s">
        <v>202</v>
      </c>
      <c r="H154" s="186">
        <v>50</v>
      </c>
      <c r="I154" s="187"/>
      <c r="J154" s="188">
        <f>ROUND(I154*H154,2)</f>
        <v>0</v>
      </c>
      <c r="K154" s="184" t="s">
        <v>153</v>
      </c>
      <c r="L154" s="189"/>
      <c r="M154" s="190" t="s">
        <v>1</v>
      </c>
      <c r="N154" s="191" t="s">
        <v>39</v>
      </c>
      <c r="O154" s="71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154</v>
      </c>
      <c r="AT154" s="194" t="s">
        <v>149</v>
      </c>
      <c r="AU154" s="194" t="s">
        <v>74</v>
      </c>
      <c r="AY154" s="16" t="s">
        <v>155</v>
      </c>
      <c r="BE154" s="118">
        <f>IF(N154="základní",J154,0)</f>
        <v>0</v>
      </c>
      <c r="BF154" s="118">
        <f>IF(N154="snížená",J154,0)</f>
        <v>0</v>
      </c>
      <c r="BG154" s="118">
        <f>IF(N154="zákl. přenesená",J154,0)</f>
        <v>0</v>
      </c>
      <c r="BH154" s="118">
        <f>IF(N154="sníž. přenesená",J154,0)</f>
        <v>0</v>
      </c>
      <c r="BI154" s="118">
        <f>IF(N154="nulová",J154,0)</f>
        <v>0</v>
      </c>
      <c r="BJ154" s="16" t="s">
        <v>81</v>
      </c>
      <c r="BK154" s="118">
        <f>ROUND(I154*H154,2)</f>
        <v>0</v>
      </c>
      <c r="BL154" s="16" t="s">
        <v>156</v>
      </c>
      <c r="BM154" s="194" t="s">
        <v>228</v>
      </c>
    </row>
    <row r="155" spans="1:65" s="2" customFormat="1" ht="24.2" customHeight="1">
      <c r="A155" s="34"/>
      <c r="B155" s="35"/>
      <c r="C155" s="182" t="s">
        <v>229</v>
      </c>
      <c r="D155" s="182" t="s">
        <v>149</v>
      </c>
      <c r="E155" s="183" t="s">
        <v>230</v>
      </c>
      <c r="F155" s="184" t="s">
        <v>231</v>
      </c>
      <c r="G155" s="185" t="s">
        <v>202</v>
      </c>
      <c r="H155" s="186">
        <v>40</v>
      </c>
      <c r="I155" s="187"/>
      <c r="J155" s="188">
        <f>ROUND(I155*H155,2)</f>
        <v>0</v>
      </c>
      <c r="K155" s="184" t="s">
        <v>153</v>
      </c>
      <c r="L155" s="189"/>
      <c r="M155" s="190" t="s">
        <v>1</v>
      </c>
      <c r="N155" s="191" t="s">
        <v>39</v>
      </c>
      <c r="O155" s="71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4" t="s">
        <v>154</v>
      </c>
      <c r="AT155" s="194" t="s">
        <v>149</v>
      </c>
      <c r="AU155" s="194" t="s">
        <v>74</v>
      </c>
      <c r="AY155" s="16" t="s">
        <v>155</v>
      </c>
      <c r="BE155" s="118">
        <f>IF(N155="základní",J155,0)</f>
        <v>0</v>
      </c>
      <c r="BF155" s="118">
        <f>IF(N155="snížená",J155,0)</f>
        <v>0</v>
      </c>
      <c r="BG155" s="118">
        <f>IF(N155="zákl. přenesená",J155,0)</f>
        <v>0</v>
      </c>
      <c r="BH155" s="118">
        <f>IF(N155="sníž. přenesená",J155,0)</f>
        <v>0</v>
      </c>
      <c r="BI155" s="118">
        <f>IF(N155="nulová",J155,0)</f>
        <v>0</v>
      </c>
      <c r="BJ155" s="16" t="s">
        <v>81</v>
      </c>
      <c r="BK155" s="118">
        <f>ROUND(I155*H155,2)</f>
        <v>0</v>
      </c>
      <c r="BL155" s="16" t="s">
        <v>156</v>
      </c>
      <c r="BM155" s="194" t="s">
        <v>232</v>
      </c>
    </row>
    <row r="156" spans="1:65" s="2" customFormat="1" ht="19.5">
      <c r="A156" s="34"/>
      <c r="B156" s="35"/>
      <c r="C156" s="36"/>
      <c r="D156" s="195" t="s">
        <v>158</v>
      </c>
      <c r="E156" s="36"/>
      <c r="F156" s="196" t="s">
        <v>224</v>
      </c>
      <c r="G156" s="36"/>
      <c r="H156" s="36"/>
      <c r="I156" s="197"/>
      <c r="J156" s="36"/>
      <c r="K156" s="36"/>
      <c r="L156" s="37"/>
      <c r="M156" s="198"/>
      <c r="N156" s="19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158</v>
      </c>
      <c r="AU156" s="16" t="s">
        <v>74</v>
      </c>
    </row>
    <row r="157" spans="1:65" s="2" customFormat="1" ht="24.2" customHeight="1">
      <c r="A157" s="34"/>
      <c r="B157" s="35"/>
      <c r="C157" s="182" t="s">
        <v>233</v>
      </c>
      <c r="D157" s="182" t="s">
        <v>149</v>
      </c>
      <c r="E157" s="183" t="s">
        <v>234</v>
      </c>
      <c r="F157" s="184" t="s">
        <v>235</v>
      </c>
      <c r="G157" s="185" t="s">
        <v>152</v>
      </c>
      <c r="H157" s="186">
        <v>2</v>
      </c>
      <c r="I157" s="187"/>
      <c r="J157" s="188">
        <f t="shared" ref="J157:J163" si="0">ROUND(I157*H157,2)</f>
        <v>0</v>
      </c>
      <c r="K157" s="184" t="s">
        <v>153</v>
      </c>
      <c r="L157" s="189"/>
      <c r="M157" s="190" t="s">
        <v>1</v>
      </c>
      <c r="N157" s="191" t="s">
        <v>39</v>
      </c>
      <c r="O157" s="71"/>
      <c r="P157" s="192">
        <f t="shared" ref="P157:P163" si="1">O157*H157</f>
        <v>0</v>
      </c>
      <c r="Q157" s="192">
        <v>0</v>
      </c>
      <c r="R157" s="192">
        <f t="shared" ref="R157:R163" si="2">Q157*H157</f>
        <v>0</v>
      </c>
      <c r="S157" s="192">
        <v>0</v>
      </c>
      <c r="T157" s="193">
        <f t="shared" ref="T157:T163" si="3"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4" t="s">
        <v>154</v>
      </c>
      <c r="AT157" s="194" t="s">
        <v>149</v>
      </c>
      <c r="AU157" s="194" t="s">
        <v>74</v>
      </c>
      <c r="AY157" s="16" t="s">
        <v>155</v>
      </c>
      <c r="BE157" s="118">
        <f t="shared" ref="BE157:BE163" si="4">IF(N157="základní",J157,0)</f>
        <v>0</v>
      </c>
      <c r="BF157" s="118">
        <f t="shared" ref="BF157:BF163" si="5">IF(N157="snížená",J157,0)</f>
        <v>0</v>
      </c>
      <c r="BG157" s="118">
        <f t="shared" ref="BG157:BG163" si="6">IF(N157="zákl. přenesená",J157,0)</f>
        <v>0</v>
      </c>
      <c r="BH157" s="118">
        <f t="shared" ref="BH157:BH163" si="7">IF(N157="sníž. přenesená",J157,0)</f>
        <v>0</v>
      </c>
      <c r="BI157" s="118">
        <f t="shared" ref="BI157:BI163" si="8">IF(N157="nulová",J157,0)</f>
        <v>0</v>
      </c>
      <c r="BJ157" s="16" t="s">
        <v>81</v>
      </c>
      <c r="BK157" s="118">
        <f t="shared" ref="BK157:BK163" si="9">ROUND(I157*H157,2)</f>
        <v>0</v>
      </c>
      <c r="BL157" s="16" t="s">
        <v>156</v>
      </c>
      <c r="BM157" s="194" t="s">
        <v>236</v>
      </c>
    </row>
    <row r="158" spans="1:65" s="2" customFormat="1" ht="24.2" customHeight="1">
      <c r="A158" s="34"/>
      <c r="B158" s="35"/>
      <c r="C158" s="182" t="s">
        <v>237</v>
      </c>
      <c r="D158" s="182" t="s">
        <v>149</v>
      </c>
      <c r="E158" s="183" t="s">
        <v>238</v>
      </c>
      <c r="F158" s="184" t="s">
        <v>239</v>
      </c>
      <c r="G158" s="185" t="s">
        <v>240</v>
      </c>
      <c r="H158" s="186">
        <v>25</v>
      </c>
      <c r="I158" s="187"/>
      <c r="J158" s="188">
        <f t="shared" si="0"/>
        <v>0</v>
      </c>
      <c r="K158" s="184" t="s">
        <v>153</v>
      </c>
      <c r="L158" s="189"/>
      <c r="M158" s="190" t="s">
        <v>1</v>
      </c>
      <c r="N158" s="191" t="s">
        <v>39</v>
      </c>
      <c r="O158" s="71"/>
      <c r="P158" s="192">
        <f t="shared" si="1"/>
        <v>0</v>
      </c>
      <c r="Q158" s="192">
        <v>1</v>
      </c>
      <c r="R158" s="192">
        <f t="shared" si="2"/>
        <v>25</v>
      </c>
      <c r="S158" s="192">
        <v>0</v>
      </c>
      <c r="T158" s="193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154</v>
      </c>
      <c r="AT158" s="194" t="s">
        <v>149</v>
      </c>
      <c r="AU158" s="194" t="s">
        <v>74</v>
      </c>
      <c r="AY158" s="16" t="s">
        <v>155</v>
      </c>
      <c r="BE158" s="118">
        <f t="shared" si="4"/>
        <v>0</v>
      </c>
      <c r="BF158" s="118">
        <f t="shared" si="5"/>
        <v>0</v>
      </c>
      <c r="BG158" s="118">
        <f t="shared" si="6"/>
        <v>0</v>
      </c>
      <c r="BH158" s="118">
        <f t="shared" si="7"/>
        <v>0</v>
      </c>
      <c r="BI158" s="118">
        <f t="shared" si="8"/>
        <v>0</v>
      </c>
      <c r="BJ158" s="16" t="s">
        <v>81</v>
      </c>
      <c r="BK158" s="118">
        <f t="shared" si="9"/>
        <v>0</v>
      </c>
      <c r="BL158" s="16" t="s">
        <v>156</v>
      </c>
      <c r="BM158" s="194" t="s">
        <v>241</v>
      </c>
    </row>
    <row r="159" spans="1:65" s="2" customFormat="1" ht="24.2" customHeight="1">
      <c r="A159" s="34"/>
      <c r="B159" s="35"/>
      <c r="C159" s="182" t="s">
        <v>242</v>
      </c>
      <c r="D159" s="182" t="s">
        <v>149</v>
      </c>
      <c r="E159" s="183" t="s">
        <v>243</v>
      </c>
      <c r="F159" s="184" t="s">
        <v>244</v>
      </c>
      <c r="G159" s="185" t="s">
        <v>202</v>
      </c>
      <c r="H159" s="186">
        <v>20</v>
      </c>
      <c r="I159" s="187"/>
      <c r="J159" s="188">
        <f t="shared" si="0"/>
        <v>0</v>
      </c>
      <c r="K159" s="184" t="s">
        <v>153</v>
      </c>
      <c r="L159" s="189"/>
      <c r="M159" s="190" t="s">
        <v>1</v>
      </c>
      <c r="N159" s="191" t="s">
        <v>39</v>
      </c>
      <c r="O159" s="71"/>
      <c r="P159" s="192">
        <f t="shared" si="1"/>
        <v>0</v>
      </c>
      <c r="Q159" s="192">
        <v>0</v>
      </c>
      <c r="R159" s="192">
        <f t="shared" si="2"/>
        <v>0</v>
      </c>
      <c r="S159" s="192">
        <v>0</v>
      </c>
      <c r="T159" s="193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154</v>
      </c>
      <c r="AT159" s="194" t="s">
        <v>149</v>
      </c>
      <c r="AU159" s="194" t="s">
        <v>74</v>
      </c>
      <c r="AY159" s="16" t="s">
        <v>155</v>
      </c>
      <c r="BE159" s="118">
        <f t="shared" si="4"/>
        <v>0</v>
      </c>
      <c r="BF159" s="118">
        <f t="shared" si="5"/>
        <v>0</v>
      </c>
      <c r="BG159" s="118">
        <f t="shared" si="6"/>
        <v>0</v>
      </c>
      <c r="BH159" s="118">
        <f t="shared" si="7"/>
        <v>0</v>
      </c>
      <c r="BI159" s="118">
        <f t="shared" si="8"/>
        <v>0</v>
      </c>
      <c r="BJ159" s="16" t="s">
        <v>81</v>
      </c>
      <c r="BK159" s="118">
        <f t="shared" si="9"/>
        <v>0</v>
      </c>
      <c r="BL159" s="16" t="s">
        <v>156</v>
      </c>
      <c r="BM159" s="194" t="s">
        <v>245</v>
      </c>
    </row>
    <row r="160" spans="1:65" s="2" customFormat="1" ht="37.9" customHeight="1">
      <c r="A160" s="34"/>
      <c r="B160" s="35"/>
      <c r="C160" s="182" t="s">
        <v>246</v>
      </c>
      <c r="D160" s="182" t="s">
        <v>149</v>
      </c>
      <c r="E160" s="183" t="s">
        <v>247</v>
      </c>
      <c r="F160" s="184" t="s">
        <v>248</v>
      </c>
      <c r="G160" s="185" t="s">
        <v>152</v>
      </c>
      <c r="H160" s="186">
        <v>1</v>
      </c>
      <c r="I160" s="187"/>
      <c r="J160" s="188">
        <f t="shared" si="0"/>
        <v>0</v>
      </c>
      <c r="K160" s="184" t="s">
        <v>153</v>
      </c>
      <c r="L160" s="189"/>
      <c r="M160" s="190" t="s">
        <v>1</v>
      </c>
      <c r="N160" s="191" t="s">
        <v>39</v>
      </c>
      <c r="O160" s="71"/>
      <c r="P160" s="192">
        <f t="shared" si="1"/>
        <v>0</v>
      </c>
      <c r="Q160" s="192">
        <v>0</v>
      </c>
      <c r="R160" s="192">
        <f t="shared" si="2"/>
        <v>0</v>
      </c>
      <c r="S160" s="192">
        <v>0</v>
      </c>
      <c r="T160" s="193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249</v>
      </c>
      <c r="AT160" s="194" t="s">
        <v>149</v>
      </c>
      <c r="AU160" s="194" t="s">
        <v>74</v>
      </c>
      <c r="AY160" s="16" t="s">
        <v>155</v>
      </c>
      <c r="BE160" s="118">
        <f t="shared" si="4"/>
        <v>0</v>
      </c>
      <c r="BF160" s="118">
        <f t="shared" si="5"/>
        <v>0</v>
      </c>
      <c r="BG160" s="118">
        <f t="shared" si="6"/>
        <v>0</v>
      </c>
      <c r="BH160" s="118">
        <f t="shared" si="7"/>
        <v>0</v>
      </c>
      <c r="BI160" s="118">
        <f t="shared" si="8"/>
        <v>0</v>
      </c>
      <c r="BJ160" s="16" t="s">
        <v>81</v>
      </c>
      <c r="BK160" s="118">
        <f t="shared" si="9"/>
        <v>0</v>
      </c>
      <c r="BL160" s="16" t="s">
        <v>184</v>
      </c>
      <c r="BM160" s="194" t="s">
        <v>250</v>
      </c>
    </row>
    <row r="161" spans="1:65" s="2" customFormat="1" ht="24.2" customHeight="1">
      <c r="A161" s="34"/>
      <c r="B161" s="35"/>
      <c r="C161" s="182" t="s">
        <v>251</v>
      </c>
      <c r="D161" s="182" t="s">
        <v>149</v>
      </c>
      <c r="E161" s="183" t="s">
        <v>252</v>
      </c>
      <c r="F161" s="184" t="s">
        <v>253</v>
      </c>
      <c r="G161" s="185" t="s">
        <v>254</v>
      </c>
      <c r="H161" s="186">
        <v>400</v>
      </c>
      <c r="I161" s="187"/>
      <c r="J161" s="188">
        <f t="shared" si="0"/>
        <v>0</v>
      </c>
      <c r="K161" s="184" t="s">
        <v>153</v>
      </c>
      <c r="L161" s="189"/>
      <c r="M161" s="190" t="s">
        <v>1</v>
      </c>
      <c r="N161" s="191" t="s">
        <v>39</v>
      </c>
      <c r="O161" s="71"/>
      <c r="P161" s="192">
        <f t="shared" si="1"/>
        <v>0</v>
      </c>
      <c r="Q161" s="192">
        <v>0</v>
      </c>
      <c r="R161" s="192">
        <f t="shared" si="2"/>
        <v>0</v>
      </c>
      <c r="S161" s="192">
        <v>0</v>
      </c>
      <c r="T161" s="193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162</v>
      </c>
      <c r="AT161" s="194" t="s">
        <v>149</v>
      </c>
      <c r="AU161" s="194" t="s">
        <v>74</v>
      </c>
      <c r="AY161" s="16" t="s">
        <v>155</v>
      </c>
      <c r="BE161" s="118">
        <f t="shared" si="4"/>
        <v>0</v>
      </c>
      <c r="BF161" s="118">
        <f t="shared" si="5"/>
        <v>0</v>
      </c>
      <c r="BG161" s="118">
        <f t="shared" si="6"/>
        <v>0</v>
      </c>
      <c r="BH161" s="118">
        <f t="shared" si="7"/>
        <v>0</v>
      </c>
      <c r="BI161" s="118">
        <f t="shared" si="8"/>
        <v>0</v>
      </c>
      <c r="BJ161" s="16" t="s">
        <v>81</v>
      </c>
      <c r="BK161" s="118">
        <f t="shared" si="9"/>
        <v>0</v>
      </c>
      <c r="BL161" s="16" t="s">
        <v>162</v>
      </c>
      <c r="BM161" s="194" t="s">
        <v>255</v>
      </c>
    </row>
    <row r="162" spans="1:65" s="2" customFormat="1" ht="14.45" customHeight="1">
      <c r="A162" s="34"/>
      <c r="B162" s="35"/>
      <c r="C162" s="182" t="s">
        <v>256</v>
      </c>
      <c r="D162" s="182" t="s">
        <v>149</v>
      </c>
      <c r="E162" s="183" t="s">
        <v>257</v>
      </c>
      <c r="F162" s="184" t="s">
        <v>258</v>
      </c>
      <c r="G162" s="185" t="s">
        <v>240</v>
      </c>
      <c r="H162" s="186">
        <v>8</v>
      </c>
      <c r="I162" s="187"/>
      <c r="J162" s="188">
        <f t="shared" si="0"/>
        <v>0</v>
      </c>
      <c r="K162" s="184" t="s">
        <v>1</v>
      </c>
      <c r="L162" s="189"/>
      <c r="M162" s="190" t="s">
        <v>1</v>
      </c>
      <c r="N162" s="191" t="s">
        <v>39</v>
      </c>
      <c r="O162" s="71"/>
      <c r="P162" s="192">
        <f t="shared" si="1"/>
        <v>0</v>
      </c>
      <c r="Q162" s="192">
        <v>1</v>
      </c>
      <c r="R162" s="192">
        <f t="shared" si="2"/>
        <v>8</v>
      </c>
      <c r="S162" s="192">
        <v>0</v>
      </c>
      <c r="T162" s="193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162</v>
      </c>
      <c r="AT162" s="194" t="s">
        <v>149</v>
      </c>
      <c r="AU162" s="194" t="s">
        <v>74</v>
      </c>
      <c r="AY162" s="16" t="s">
        <v>155</v>
      </c>
      <c r="BE162" s="118">
        <f t="shared" si="4"/>
        <v>0</v>
      </c>
      <c r="BF162" s="118">
        <f t="shared" si="5"/>
        <v>0</v>
      </c>
      <c r="BG162" s="118">
        <f t="shared" si="6"/>
        <v>0</v>
      </c>
      <c r="BH162" s="118">
        <f t="shared" si="7"/>
        <v>0</v>
      </c>
      <c r="BI162" s="118">
        <f t="shared" si="8"/>
        <v>0</v>
      </c>
      <c r="BJ162" s="16" t="s">
        <v>81</v>
      </c>
      <c r="BK162" s="118">
        <f t="shared" si="9"/>
        <v>0</v>
      </c>
      <c r="BL162" s="16" t="s">
        <v>162</v>
      </c>
      <c r="BM162" s="194" t="s">
        <v>259</v>
      </c>
    </row>
    <row r="163" spans="1:65" s="2" customFormat="1" ht="14.45" customHeight="1">
      <c r="A163" s="34"/>
      <c r="B163" s="35"/>
      <c r="C163" s="182" t="s">
        <v>260</v>
      </c>
      <c r="D163" s="182" t="s">
        <v>149</v>
      </c>
      <c r="E163" s="183" t="s">
        <v>261</v>
      </c>
      <c r="F163" s="184" t="s">
        <v>262</v>
      </c>
      <c r="G163" s="185" t="s">
        <v>263</v>
      </c>
      <c r="H163" s="186">
        <v>6</v>
      </c>
      <c r="I163" s="187"/>
      <c r="J163" s="188">
        <f t="shared" si="0"/>
        <v>0</v>
      </c>
      <c r="K163" s="184" t="s">
        <v>1</v>
      </c>
      <c r="L163" s="189"/>
      <c r="M163" s="190" t="s">
        <v>1</v>
      </c>
      <c r="N163" s="191" t="s">
        <v>39</v>
      </c>
      <c r="O163" s="71"/>
      <c r="P163" s="192">
        <f t="shared" si="1"/>
        <v>0</v>
      </c>
      <c r="Q163" s="192">
        <v>6.4089999999999994E-2</v>
      </c>
      <c r="R163" s="192">
        <f t="shared" si="2"/>
        <v>0.38453999999999999</v>
      </c>
      <c r="S163" s="192">
        <v>0</v>
      </c>
      <c r="T163" s="193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264</v>
      </c>
      <c r="AT163" s="194" t="s">
        <v>149</v>
      </c>
      <c r="AU163" s="194" t="s">
        <v>74</v>
      </c>
      <c r="AY163" s="16" t="s">
        <v>155</v>
      </c>
      <c r="BE163" s="118">
        <f t="shared" si="4"/>
        <v>0</v>
      </c>
      <c r="BF163" s="118">
        <f t="shared" si="5"/>
        <v>0</v>
      </c>
      <c r="BG163" s="118">
        <f t="shared" si="6"/>
        <v>0</v>
      </c>
      <c r="BH163" s="118">
        <f t="shared" si="7"/>
        <v>0</v>
      </c>
      <c r="BI163" s="118">
        <f t="shared" si="8"/>
        <v>0</v>
      </c>
      <c r="BJ163" s="16" t="s">
        <v>81</v>
      </c>
      <c r="BK163" s="118">
        <f t="shared" si="9"/>
        <v>0</v>
      </c>
      <c r="BL163" s="16" t="s">
        <v>264</v>
      </c>
      <c r="BM163" s="194" t="s">
        <v>265</v>
      </c>
    </row>
    <row r="164" spans="1:65" s="2" customFormat="1" ht="19.5">
      <c r="A164" s="34"/>
      <c r="B164" s="35"/>
      <c r="C164" s="36"/>
      <c r="D164" s="195" t="s">
        <v>158</v>
      </c>
      <c r="E164" s="36"/>
      <c r="F164" s="196" t="s">
        <v>266</v>
      </c>
      <c r="G164" s="36"/>
      <c r="H164" s="36"/>
      <c r="I164" s="197"/>
      <c r="J164" s="36"/>
      <c r="K164" s="36"/>
      <c r="L164" s="37"/>
      <c r="M164" s="198"/>
      <c r="N164" s="19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158</v>
      </c>
      <c r="AU164" s="16" t="s">
        <v>74</v>
      </c>
    </row>
    <row r="165" spans="1:65" s="2" customFormat="1" ht="24.2" customHeight="1">
      <c r="A165" s="34"/>
      <c r="B165" s="35"/>
      <c r="C165" s="182" t="s">
        <v>267</v>
      </c>
      <c r="D165" s="182" t="s">
        <v>149</v>
      </c>
      <c r="E165" s="183" t="s">
        <v>268</v>
      </c>
      <c r="F165" s="184" t="s">
        <v>269</v>
      </c>
      <c r="G165" s="185" t="s">
        <v>152</v>
      </c>
      <c r="H165" s="186">
        <v>5</v>
      </c>
      <c r="I165" s="187"/>
      <c r="J165" s="188">
        <f>ROUND(I165*H165,2)</f>
        <v>0</v>
      </c>
      <c r="K165" s="184" t="s">
        <v>153</v>
      </c>
      <c r="L165" s="189"/>
      <c r="M165" s="190" t="s">
        <v>1</v>
      </c>
      <c r="N165" s="191" t="s">
        <v>39</v>
      </c>
      <c r="O165" s="71"/>
      <c r="P165" s="192">
        <f>O165*H165</f>
        <v>0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162</v>
      </c>
      <c r="AT165" s="194" t="s">
        <v>149</v>
      </c>
      <c r="AU165" s="194" t="s">
        <v>74</v>
      </c>
      <c r="AY165" s="16" t="s">
        <v>155</v>
      </c>
      <c r="BE165" s="118">
        <f>IF(N165="základní",J165,0)</f>
        <v>0</v>
      </c>
      <c r="BF165" s="118">
        <f>IF(N165="snížená",J165,0)</f>
        <v>0</v>
      </c>
      <c r="BG165" s="118">
        <f>IF(N165="zákl. přenesená",J165,0)</f>
        <v>0</v>
      </c>
      <c r="BH165" s="118">
        <f>IF(N165="sníž. přenesená",J165,0)</f>
        <v>0</v>
      </c>
      <c r="BI165" s="118">
        <f>IF(N165="nulová",J165,0)</f>
        <v>0</v>
      </c>
      <c r="BJ165" s="16" t="s">
        <v>81</v>
      </c>
      <c r="BK165" s="118">
        <f>ROUND(I165*H165,2)</f>
        <v>0</v>
      </c>
      <c r="BL165" s="16" t="s">
        <v>162</v>
      </c>
      <c r="BM165" s="194" t="s">
        <v>270</v>
      </c>
    </row>
    <row r="166" spans="1:65" s="2" customFormat="1" ht="19.5">
      <c r="A166" s="34"/>
      <c r="B166" s="35"/>
      <c r="C166" s="36"/>
      <c r="D166" s="195" t="s">
        <v>158</v>
      </c>
      <c r="E166" s="36"/>
      <c r="F166" s="196" t="s">
        <v>271</v>
      </c>
      <c r="G166" s="36"/>
      <c r="H166" s="36"/>
      <c r="I166" s="197"/>
      <c r="J166" s="36"/>
      <c r="K166" s="36"/>
      <c r="L166" s="37"/>
      <c r="M166" s="198"/>
      <c r="N166" s="19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158</v>
      </c>
      <c r="AU166" s="16" t="s">
        <v>74</v>
      </c>
    </row>
    <row r="167" spans="1:65" s="2" customFormat="1" ht="24.2" customHeight="1">
      <c r="A167" s="34"/>
      <c r="B167" s="35"/>
      <c r="C167" s="182" t="s">
        <v>272</v>
      </c>
      <c r="D167" s="182" t="s">
        <v>149</v>
      </c>
      <c r="E167" s="183" t="s">
        <v>273</v>
      </c>
      <c r="F167" s="184" t="s">
        <v>274</v>
      </c>
      <c r="G167" s="185" t="s">
        <v>152</v>
      </c>
      <c r="H167" s="186">
        <v>4</v>
      </c>
      <c r="I167" s="187"/>
      <c r="J167" s="188">
        <f>ROUND(I167*H167,2)</f>
        <v>0</v>
      </c>
      <c r="K167" s="184" t="s">
        <v>153</v>
      </c>
      <c r="L167" s="189"/>
      <c r="M167" s="190" t="s">
        <v>1</v>
      </c>
      <c r="N167" s="191" t="s">
        <v>39</v>
      </c>
      <c r="O167" s="71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4" t="s">
        <v>162</v>
      </c>
      <c r="AT167" s="194" t="s">
        <v>149</v>
      </c>
      <c r="AU167" s="194" t="s">
        <v>74</v>
      </c>
      <c r="AY167" s="16" t="s">
        <v>155</v>
      </c>
      <c r="BE167" s="118">
        <f>IF(N167="základní",J167,0)</f>
        <v>0</v>
      </c>
      <c r="BF167" s="118">
        <f>IF(N167="snížená",J167,0)</f>
        <v>0</v>
      </c>
      <c r="BG167" s="118">
        <f>IF(N167="zákl. přenesená",J167,0)</f>
        <v>0</v>
      </c>
      <c r="BH167" s="118">
        <f>IF(N167="sníž. přenesená",J167,0)</f>
        <v>0</v>
      </c>
      <c r="BI167" s="118">
        <f>IF(N167="nulová",J167,0)</f>
        <v>0</v>
      </c>
      <c r="BJ167" s="16" t="s">
        <v>81</v>
      </c>
      <c r="BK167" s="118">
        <f>ROUND(I167*H167,2)</f>
        <v>0</v>
      </c>
      <c r="BL167" s="16" t="s">
        <v>162</v>
      </c>
      <c r="BM167" s="194" t="s">
        <v>275</v>
      </c>
    </row>
    <row r="168" spans="1:65" s="2" customFormat="1" ht="19.5">
      <c r="A168" s="34"/>
      <c r="B168" s="35"/>
      <c r="C168" s="36"/>
      <c r="D168" s="195" t="s">
        <v>158</v>
      </c>
      <c r="E168" s="36"/>
      <c r="F168" s="196" t="s">
        <v>276</v>
      </c>
      <c r="G168" s="36"/>
      <c r="H168" s="36"/>
      <c r="I168" s="197"/>
      <c r="J168" s="36"/>
      <c r="K168" s="36"/>
      <c r="L168" s="37"/>
      <c r="M168" s="198"/>
      <c r="N168" s="199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158</v>
      </c>
      <c r="AU168" s="16" t="s">
        <v>74</v>
      </c>
    </row>
    <row r="169" spans="1:65" s="2" customFormat="1" ht="24.2" customHeight="1">
      <c r="A169" s="34"/>
      <c r="B169" s="35"/>
      <c r="C169" s="182" t="s">
        <v>277</v>
      </c>
      <c r="D169" s="182" t="s">
        <v>149</v>
      </c>
      <c r="E169" s="183" t="s">
        <v>278</v>
      </c>
      <c r="F169" s="184" t="s">
        <v>279</v>
      </c>
      <c r="G169" s="185" t="s">
        <v>263</v>
      </c>
      <c r="H169" s="186">
        <v>5</v>
      </c>
      <c r="I169" s="187"/>
      <c r="J169" s="188">
        <f>ROUND(I169*H169,2)</f>
        <v>0</v>
      </c>
      <c r="K169" s="184" t="s">
        <v>153</v>
      </c>
      <c r="L169" s="189"/>
      <c r="M169" s="190" t="s">
        <v>1</v>
      </c>
      <c r="N169" s="191" t="s">
        <v>39</v>
      </c>
      <c r="O169" s="71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4" t="s">
        <v>154</v>
      </c>
      <c r="AT169" s="194" t="s">
        <v>149</v>
      </c>
      <c r="AU169" s="194" t="s">
        <v>74</v>
      </c>
      <c r="AY169" s="16" t="s">
        <v>155</v>
      </c>
      <c r="BE169" s="118">
        <f>IF(N169="základní",J169,0)</f>
        <v>0</v>
      </c>
      <c r="BF169" s="118">
        <f>IF(N169="snížená",J169,0)</f>
        <v>0</v>
      </c>
      <c r="BG169" s="118">
        <f>IF(N169="zákl. přenesená",J169,0)</f>
        <v>0</v>
      </c>
      <c r="BH169" s="118">
        <f>IF(N169="sníž. přenesená",J169,0)</f>
        <v>0</v>
      </c>
      <c r="BI169" s="118">
        <f>IF(N169="nulová",J169,0)</f>
        <v>0</v>
      </c>
      <c r="BJ169" s="16" t="s">
        <v>81</v>
      </c>
      <c r="BK169" s="118">
        <f>ROUND(I169*H169,2)</f>
        <v>0</v>
      </c>
      <c r="BL169" s="16" t="s">
        <v>156</v>
      </c>
      <c r="BM169" s="194" t="s">
        <v>280</v>
      </c>
    </row>
    <row r="170" spans="1:65" s="2" customFormat="1" ht="19.5">
      <c r="A170" s="34"/>
      <c r="B170" s="35"/>
      <c r="C170" s="36"/>
      <c r="D170" s="195" t="s">
        <v>158</v>
      </c>
      <c r="E170" s="36"/>
      <c r="F170" s="196" t="s">
        <v>281</v>
      </c>
      <c r="G170" s="36"/>
      <c r="H170" s="36"/>
      <c r="I170" s="197"/>
      <c r="J170" s="36"/>
      <c r="K170" s="36"/>
      <c r="L170" s="37"/>
      <c r="M170" s="198"/>
      <c r="N170" s="19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6" t="s">
        <v>158</v>
      </c>
      <c r="AU170" s="16" t="s">
        <v>74</v>
      </c>
    </row>
    <row r="171" spans="1:65" s="12" customFormat="1" ht="25.9" customHeight="1">
      <c r="B171" s="200"/>
      <c r="C171" s="201"/>
      <c r="D171" s="202" t="s">
        <v>73</v>
      </c>
      <c r="E171" s="203" t="s">
        <v>282</v>
      </c>
      <c r="F171" s="203" t="s">
        <v>283</v>
      </c>
      <c r="G171" s="201"/>
      <c r="H171" s="201"/>
      <c r="I171" s="204"/>
      <c r="J171" s="205">
        <f>BK171</f>
        <v>0</v>
      </c>
      <c r="K171" s="201"/>
      <c r="L171" s="206"/>
      <c r="M171" s="207"/>
      <c r="N171" s="208"/>
      <c r="O171" s="208"/>
      <c r="P171" s="209">
        <f>P172</f>
        <v>0</v>
      </c>
      <c r="Q171" s="208"/>
      <c r="R171" s="209">
        <f>R172</f>
        <v>8</v>
      </c>
      <c r="S171" s="208"/>
      <c r="T171" s="210">
        <f>T172</f>
        <v>0</v>
      </c>
      <c r="AR171" s="211" t="s">
        <v>81</v>
      </c>
      <c r="AT171" s="212" t="s">
        <v>73</v>
      </c>
      <c r="AU171" s="212" t="s">
        <v>74</v>
      </c>
      <c r="AY171" s="211" t="s">
        <v>155</v>
      </c>
      <c r="BK171" s="213">
        <f>BK172</f>
        <v>0</v>
      </c>
    </row>
    <row r="172" spans="1:65" s="12" customFormat="1" ht="22.9" customHeight="1">
      <c r="B172" s="200"/>
      <c r="C172" s="201"/>
      <c r="D172" s="202" t="s">
        <v>73</v>
      </c>
      <c r="E172" s="214" t="s">
        <v>81</v>
      </c>
      <c r="F172" s="214" t="s">
        <v>105</v>
      </c>
      <c r="G172" s="201"/>
      <c r="H172" s="201"/>
      <c r="I172" s="204"/>
      <c r="J172" s="215">
        <f>BK172</f>
        <v>0</v>
      </c>
      <c r="K172" s="201"/>
      <c r="L172" s="206"/>
      <c r="M172" s="207"/>
      <c r="N172" s="208"/>
      <c r="O172" s="208"/>
      <c r="P172" s="209">
        <f>SUM(P173:P174)</f>
        <v>0</v>
      </c>
      <c r="Q172" s="208"/>
      <c r="R172" s="209">
        <f>SUM(R173:R174)</f>
        <v>8</v>
      </c>
      <c r="S172" s="208"/>
      <c r="T172" s="210">
        <f>SUM(T173:T174)</f>
        <v>0</v>
      </c>
      <c r="AR172" s="211" t="s">
        <v>81</v>
      </c>
      <c r="AT172" s="212" t="s">
        <v>73</v>
      </c>
      <c r="AU172" s="212" t="s">
        <v>81</v>
      </c>
      <c r="AY172" s="211" t="s">
        <v>155</v>
      </c>
      <c r="BK172" s="213">
        <f>SUM(BK173:BK174)</f>
        <v>0</v>
      </c>
    </row>
    <row r="173" spans="1:65" s="2" customFormat="1" ht="14.45" customHeight="1">
      <c r="A173" s="34"/>
      <c r="B173" s="35"/>
      <c r="C173" s="182" t="s">
        <v>284</v>
      </c>
      <c r="D173" s="182" t="s">
        <v>149</v>
      </c>
      <c r="E173" s="183" t="s">
        <v>285</v>
      </c>
      <c r="F173" s="184" t="s">
        <v>286</v>
      </c>
      <c r="G173" s="185" t="s">
        <v>254</v>
      </c>
      <c r="H173" s="186">
        <v>8000</v>
      </c>
      <c r="I173" s="187"/>
      <c r="J173" s="188">
        <f>ROUND(I173*H173,2)</f>
        <v>0</v>
      </c>
      <c r="K173" s="184" t="s">
        <v>1</v>
      </c>
      <c r="L173" s="189"/>
      <c r="M173" s="190" t="s">
        <v>1</v>
      </c>
      <c r="N173" s="191" t="s">
        <v>39</v>
      </c>
      <c r="O173" s="71"/>
      <c r="P173" s="192">
        <f>O173*H173</f>
        <v>0</v>
      </c>
      <c r="Q173" s="192">
        <v>1E-3</v>
      </c>
      <c r="R173" s="192">
        <f>Q173*H173</f>
        <v>8</v>
      </c>
      <c r="S173" s="192">
        <v>0</v>
      </c>
      <c r="T173" s="19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154</v>
      </c>
      <c r="AT173" s="194" t="s">
        <v>149</v>
      </c>
      <c r="AU173" s="194" t="s">
        <v>83</v>
      </c>
      <c r="AY173" s="16" t="s">
        <v>155</v>
      </c>
      <c r="BE173" s="118">
        <f>IF(N173="základní",J173,0)</f>
        <v>0</v>
      </c>
      <c r="BF173" s="118">
        <f>IF(N173="snížená",J173,0)</f>
        <v>0</v>
      </c>
      <c r="BG173" s="118">
        <f>IF(N173="zákl. přenesená",J173,0)</f>
        <v>0</v>
      </c>
      <c r="BH173" s="118">
        <f>IF(N173="sníž. přenesená",J173,0)</f>
        <v>0</v>
      </c>
      <c r="BI173" s="118">
        <f>IF(N173="nulová",J173,0)</f>
        <v>0</v>
      </c>
      <c r="BJ173" s="16" t="s">
        <v>81</v>
      </c>
      <c r="BK173" s="118">
        <f>ROUND(I173*H173,2)</f>
        <v>0</v>
      </c>
      <c r="BL173" s="16" t="s">
        <v>156</v>
      </c>
      <c r="BM173" s="194" t="s">
        <v>287</v>
      </c>
    </row>
    <row r="174" spans="1:65" s="2" customFormat="1" ht="24.2" customHeight="1">
      <c r="A174" s="34"/>
      <c r="B174" s="35"/>
      <c r="C174" s="216" t="s">
        <v>288</v>
      </c>
      <c r="D174" s="216" t="s">
        <v>289</v>
      </c>
      <c r="E174" s="217" t="s">
        <v>290</v>
      </c>
      <c r="F174" s="218" t="s">
        <v>291</v>
      </c>
      <c r="G174" s="219" t="s">
        <v>292</v>
      </c>
      <c r="H174" s="220">
        <v>8</v>
      </c>
      <c r="I174" s="221"/>
      <c r="J174" s="222">
        <f>ROUND(I174*H174,2)</f>
        <v>0</v>
      </c>
      <c r="K174" s="218" t="s">
        <v>1</v>
      </c>
      <c r="L174" s="37"/>
      <c r="M174" s="223" t="s">
        <v>1</v>
      </c>
      <c r="N174" s="224" t="s">
        <v>39</v>
      </c>
      <c r="O174" s="71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4" t="s">
        <v>156</v>
      </c>
      <c r="AT174" s="194" t="s">
        <v>289</v>
      </c>
      <c r="AU174" s="194" t="s">
        <v>83</v>
      </c>
      <c r="AY174" s="16" t="s">
        <v>155</v>
      </c>
      <c r="BE174" s="118">
        <f>IF(N174="základní",J174,0)</f>
        <v>0</v>
      </c>
      <c r="BF174" s="118">
        <f>IF(N174="snížená",J174,0)</f>
        <v>0</v>
      </c>
      <c r="BG174" s="118">
        <f>IF(N174="zákl. přenesená",J174,0)</f>
        <v>0</v>
      </c>
      <c r="BH174" s="118">
        <f>IF(N174="sníž. přenesená",J174,0)</f>
        <v>0</v>
      </c>
      <c r="BI174" s="118">
        <f>IF(N174="nulová",J174,0)</f>
        <v>0</v>
      </c>
      <c r="BJ174" s="16" t="s">
        <v>81</v>
      </c>
      <c r="BK174" s="118">
        <f>ROUND(I174*H174,2)</f>
        <v>0</v>
      </c>
      <c r="BL174" s="16" t="s">
        <v>156</v>
      </c>
      <c r="BM174" s="194" t="s">
        <v>293</v>
      </c>
    </row>
    <row r="175" spans="1:65" s="12" customFormat="1" ht="25.9" customHeight="1">
      <c r="B175" s="200"/>
      <c r="C175" s="201"/>
      <c r="D175" s="202" t="s">
        <v>73</v>
      </c>
      <c r="E175" s="203" t="s">
        <v>149</v>
      </c>
      <c r="F175" s="203" t="s">
        <v>294</v>
      </c>
      <c r="G175" s="201"/>
      <c r="H175" s="201"/>
      <c r="I175" s="204"/>
      <c r="J175" s="205">
        <f>BK175</f>
        <v>0</v>
      </c>
      <c r="K175" s="201"/>
      <c r="L175" s="206"/>
      <c r="M175" s="207"/>
      <c r="N175" s="208"/>
      <c r="O175" s="208"/>
      <c r="P175" s="209">
        <f>P176+P177</f>
        <v>0</v>
      </c>
      <c r="Q175" s="208"/>
      <c r="R175" s="209">
        <f>R176+R177</f>
        <v>99.592467999999982</v>
      </c>
      <c r="S175" s="208"/>
      <c r="T175" s="210">
        <f>T176+T177</f>
        <v>0</v>
      </c>
      <c r="AR175" s="211" t="s">
        <v>217</v>
      </c>
      <c r="AT175" s="212" t="s">
        <v>73</v>
      </c>
      <c r="AU175" s="212" t="s">
        <v>74</v>
      </c>
      <c r="AY175" s="211" t="s">
        <v>155</v>
      </c>
      <c r="BK175" s="213">
        <f>BK176+BK177</f>
        <v>0</v>
      </c>
    </row>
    <row r="176" spans="1:65" s="12" customFormat="1" ht="22.9" customHeight="1">
      <c r="B176" s="200"/>
      <c r="C176" s="201"/>
      <c r="D176" s="202" t="s">
        <v>73</v>
      </c>
      <c r="E176" s="214" t="s">
        <v>295</v>
      </c>
      <c r="F176" s="214" t="s">
        <v>296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v>0</v>
      </c>
      <c r="Q176" s="208"/>
      <c r="R176" s="209">
        <v>0</v>
      </c>
      <c r="S176" s="208"/>
      <c r="T176" s="210">
        <v>0</v>
      </c>
      <c r="AR176" s="211" t="s">
        <v>217</v>
      </c>
      <c r="AT176" s="212" t="s">
        <v>73</v>
      </c>
      <c r="AU176" s="212" t="s">
        <v>81</v>
      </c>
      <c r="AY176" s="211" t="s">
        <v>155</v>
      </c>
      <c r="BK176" s="213">
        <v>0</v>
      </c>
    </row>
    <row r="177" spans="1:65" s="12" customFormat="1" ht="22.9" customHeight="1">
      <c r="B177" s="200"/>
      <c r="C177" s="201"/>
      <c r="D177" s="202" t="s">
        <v>73</v>
      </c>
      <c r="E177" s="214" t="s">
        <v>297</v>
      </c>
      <c r="F177" s="214" t="s">
        <v>298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SUM(P178:P194)</f>
        <v>0</v>
      </c>
      <c r="Q177" s="208"/>
      <c r="R177" s="209">
        <f>SUM(R178:R194)</f>
        <v>99.592467999999982</v>
      </c>
      <c r="S177" s="208"/>
      <c r="T177" s="210">
        <f>SUM(T178:T194)</f>
        <v>0</v>
      </c>
      <c r="AR177" s="211" t="s">
        <v>217</v>
      </c>
      <c r="AT177" s="212" t="s">
        <v>73</v>
      </c>
      <c r="AU177" s="212" t="s">
        <v>81</v>
      </c>
      <c r="AY177" s="211" t="s">
        <v>155</v>
      </c>
      <c r="BK177" s="213">
        <f>SUM(BK178:BK194)</f>
        <v>0</v>
      </c>
    </row>
    <row r="178" spans="1:65" s="2" customFormat="1" ht="24.2" customHeight="1">
      <c r="A178" s="34"/>
      <c r="B178" s="35"/>
      <c r="C178" s="216" t="s">
        <v>299</v>
      </c>
      <c r="D178" s="216" t="s">
        <v>289</v>
      </c>
      <c r="E178" s="217" t="s">
        <v>300</v>
      </c>
      <c r="F178" s="218" t="s">
        <v>301</v>
      </c>
      <c r="G178" s="219" t="s">
        <v>263</v>
      </c>
      <c r="H178" s="220">
        <v>5</v>
      </c>
      <c r="I178" s="221"/>
      <c r="J178" s="222">
        <f t="shared" ref="J178:J185" si="10">ROUND(I178*H178,2)</f>
        <v>0</v>
      </c>
      <c r="K178" s="218" t="s">
        <v>1</v>
      </c>
      <c r="L178" s="37"/>
      <c r="M178" s="223" t="s">
        <v>1</v>
      </c>
      <c r="N178" s="224" t="s">
        <v>39</v>
      </c>
      <c r="O178" s="71"/>
      <c r="P178" s="192">
        <f t="shared" ref="P178:P185" si="11">O178*H178</f>
        <v>0</v>
      </c>
      <c r="Q178" s="192">
        <v>0</v>
      </c>
      <c r="R178" s="192">
        <f t="shared" ref="R178:R185" si="12">Q178*H178</f>
        <v>0</v>
      </c>
      <c r="S178" s="192">
        <v>0</v>
      </c>
      <c r="T178" s="193">
        <f t="shared" ref="T178:T185" si="13"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4" t="s">
        <v>184</v>
      </c>
      <c r="AT178" s="194" t="s">
        <v>289</v>
      </c>
      <c r="AU178" s="194" t="s">
        <v>83</v>
      </c>
      <c r="AY178" s="16" t="s">
        <v>155</v>
      </c>
      <c r="BE178" s="118">
        <f t="shared" ref="BE178:BE185" si="14">IF(N178="základní",J178,0)</f>
        <v>0</v>
      </c>
      <c r="BF178" s="118">
        <f t="shared" ref="BF178:BF185" si="15">IF(N178="snížená",J178,0)</f>
        <v>0</v>
      </c>
      <c r="BG178" s="118">
        <f t="shared" ref="BG178:BG185" si="16">IF(N178="zákl. přenesená",J178,0)</f>
        <v>0</v>
      </c>
      <c r="BH178" s="118">
        <f t="shared" ref="BH178:BH185" si="17">IF(N178="sníž. přenesená",J178,0)</f>
        <v>0</v>
      </c>
      <c r="BI178" s="118">
        <f t="shared" ref="BI178:BI185" si="18">IF(N178="nulová",J178,0)</f>
        <v>0</v>
      </c>
      <c r="BJ178" s="16" t="s">
        <v>81</v>
      </c>
      <c r="BK178" s="118">
        <f t="shared" ref="BK178:BK185" si="19">ROUND(I178*H178,2)</f>
        <v>0</v>
      </c>
      <c r="BL178" s="16" t="s">
        <v>184</v>
      </c>
      <c r="BM178" s="194" t="s">
        <v>302</v>
      </c>
    </row>
    <row r="179" spans="1:65" s="2" customFormat="1" ht="24.2" customHeight="1">
      <c r="A179" s="34"/>
      <c r="B179" s="35"/>
      <c r="C179" s="216" t="s">
        <v>303</v>
      </c>
      <c r="D179" s="216" t="s">
        <v>289</v>
      </c>
      <c r="E179" s="217" t="s">
        <v>304</v>
      </c>
      <c r="F179" s="218" t="s">
        <v>305</v>
      </c>
      <c r="G179" s="219" t="s">
        <v>263</v>
      </c>
      <c r="H179" s="220">
        <v>5</v>
      </c>
      <c r="I179" s="221"/>
      <c r="J179" s="222">
        <f t="shared" si="10"/>
        <v>0</v>
      </c>
      <c r="K179" s="218" t="s">
        <v>1</v>
      </c>
      <c r="L179" s="37"/>
      <c r="M179" s="223" t="s">
        <v>1</v>
      </c>
      <c r="N179" s="224" t="s">
        <v>39</v>
      </c>
      <c r="O179" s="71"/>
      <c r="P179" s="192">
        <f t="shared" si="11"/>
        <v>0</v>
      </c>
      <c r="Q179" s="192">
        <v>8.4250000000000005E-2</v>
      </c>
      <c r="R179" s="192">
        <f t="shared" si="12"/>
        <v>0.42125000000000001</v>
      </c>
      <c r="S179" s="192">
        <v>0</v>
      </c>
      <c r="T179" s="193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184</v>
      </c>
      <c r="AT179" s="194" t="s">
        <v>289</v>
      </c>
      <c r="AU179" s="194" t="s">
        <v>83</v>
      </c>
      <c r="AY179" s="16" t="s">
        <v>155</v>
      </c>
      <c r="BE179" s="118">
        <f t="shared" si="14"/>
        <v>0</v>
      </c>
      <c r="BF179" s="118">
        <f t="shared" si="15"/>
        <v>0</v>
      </c>
      <c r="BG179" s="118">
        <f t="shared" si="16"/>
        <v>0</v>
      </c>
      <c r="BH179" s="118">
        <f t="shared" si="17"/>
        <v>0</v>
      </c>
      <c r="BI179" s="118">
        <f t="shared" si="18"/>
        <v>0</v>
      </c>
      <c r="BJ179" s="16" t="s">
        <v>81</v>
      </c>
      <c r="BK179" s="118">
        <f t="shared" si="19"/>
        <v>0</v>
      </c>
      <c r="BL179" s="16" t="s">
        <v>184</v>
      </c>
      <c r="BM179" s="194" t="s">
        <v>306</v>
      </c>
    </row>
    <row r="180" spans="1:65" s="2" customFormat="1" ht="14.45" customHeight="1">
      <c r="A180" s="34"/>
      <c r="B180" s="35"/>
      <c r="C180" s="216" t="s">
        <v>307</v>
      </c>
      <c r="D180" s="216" t="s">
        <v>289</v>
      </c>
      <c r="E180" s="217" t="s">
        <v>308</v>
      </c>
      <c r="F180" s="218" t="s">
        <v>309</v>
      </c>
      <c r="G180" s="219" t="s">
        <v>292</v>
      </c>
      <c r="H180" s="220">
        <v>68.400000000000006</v>
      </c>
      <c r="I180" s="221"/>
      <c r="J180" s="222">
        <f t="shared" si="10"/>
        <v>0</v>
      </c>
      <c r="K180" s="218" t="s">
        <v>1</v>
      </c>
      <c r="L180" s="37"/>
      <c r="M180" s="223" t="s">
        <v>1</v>
      </c>
      <c r="N180" s="224" t="s">
        <v>39</v>
      </c>
      <c r="O180" s="71"/>
      <c r="P180" s="192">
        <f t="shared" si="11"/>
        <v>0</v>
      </c>
      <c r="Q180" s="192">
        <v>0</v>
      </c>
      <c r="R180" s="192">
        <f t="shared" si="12"/>
        <v>0</v>
      </c>
      <c r="S180" s="192">
        <v>0</v>
      </c>
      <c r="T180" s="193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4" t="s">
        <v>184</v>
      </c>
      <c r="AT180" s="194" t="s">
        <v>289</v>
      </c>
      <c r="AU180" s="194" t="s">
        <v>83</v>
      </c>
      <c r="AY180" s="16" t="s">
        <v>155</v>
      </c>
      <c r="BE180" s="118">
        <f t="shared" si="14"/>
        <v>0</v>
      </c>
      <c r="BF180" s="118">
        <f t="shared" si="15"/>
        <v>0</v>
      </c>
      <c r="BG180" s="118">
        <f t="shared" si="16"/>
        <v>0</v>
      </c>
      <c r="BH180" s="118">
        <f t="shared" si="17"/>
        <v>0</v>
      </c>
      <c r="BI180" s="118">
        <f t="shared" si="18"/>
        <v>0</v>
      </c>
      <c r="BJ180" s="16" t="s">
        <v>81</v>
      </c>
      <c r="BK180" s="118">
        <f t="shared" si="19"/>
        <v>0</v>
      </c>
      <c r="BL180" s="16" t="s">
        <v>184</v>
      </c>
      <c r="BM180" s="194" t="s">
        <v>310</v>
      </c>
    </row>
    <row r="181" spans="1:65" s="2" customFormat="1" ht="24.2" customHeight="1">
      <c r="A181" s="34"/>
      <c r="B181" s="35"/>
      <c r="C181" s="216" t="s">
        <v>311</v>
      </c>
      <c r="D181" s="216" t="s">
        <v>289</v>
      </c>
      <c r="E181" s="217" t="s">
        <v>312</v>
      </c>
      <c r="F181" s="218" t="s">
        <v>313</v>
      </c>
      <c r="G181" s="219" t="s">
        <v>202</v>
      </c>
      <c r="H181" s="220">
        <v>240</v>
      </c>
      <c r="I181" s="221"/>
      <c r="J181" s="222">
        <f t="shared" si="10"/>
        <v>0</v>
      </c>
      <c r="K181" s="218" t="s">
        <v>1</v>
      </c>
      <c r="L181" s="37"/>
      <c r="M181" s="223" t="s">
        <v>1</v>
      </c>
      <c r="N181" s="224" t="s">
        <v>39</v>
      </c>
      <c r="O181" s="71"/>
      <c r="P181" s="192">
        <f t="shared" si="11"/>
        <v>0</v>
      </c>
      <c r="Q181" s="192">
        <v>3.0000000000000001E-5</v>
      </c>
      <c r="R181" s="192">
        <f t="shared" si="12"/>
        <v>7.1999999999999998E-3</v>
      </c>
      <c r="S181" s="192">
        <v>0</v>
      </c>
      <c r="T181" s="193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184</v>
      </c>
      <c r="AT181" s="194" t="s">
        <v>289</v>
      </c>
      <c r="AU181" s="194" t="s">
        <v>83</v>
      </c>
      <c r="AY181" s="16" t="s">
        <v>155</v>
      </c>
      <c r="BE181" s="118">
        <f t="shared" si="14"/>
        <v>0</v>
      </c>
      <c r="BF181" s="118">
        <f t="shared" si="15"/>
        <v>0</v>
      </c>
      <c r="BG181" s="118">
        <f t="shared" si="16"/>
        <v>0</v>
      </c>
      <c r="BH181" s="118">
        <f t="shared" si="17"/>
        <v>0</v>
      </c>
      <c r="BI181" s="118">
        <f t="shared" si="18"/>
        <v>0</v>
      </c>
      <c r="BJ181" s="16" t="s">
        <v>81</v>
      </c>
      <c r="BK181" s="118">
        <f t="shared" si="19"/>
        <v>0</v>
      </c>
      <c r="BL181" s="16" t="s">
        <v>184</v>
      </c>
      <c r="BM181" s="194" t="s">
        <v>314</v>
      </c>
    </row>
    <row r="182" spans="1:65" s="2" customFormat="1" ht="24.2" customHeight="1">
      <c r="A182" s="34"/>
      <c r="B182" s="35"/>
      <c r="C182" s="216" t="s">
        <v>315</v>
      </c>
      <c r="D182" s="216" t="s">
        <v>289</v>
      </c>
      <c r="E182" s="217" t="s">
        <v>316</v>
      </c>
      <c r="F182" s="218" t="s">
        <v>317</v>
      </c>
      <c r="G182" s="219" t="s">
        <v>263</v>
      </c>
      <c r="H182" s="220">
        <v>60</v>
      </c>
      <c r="I182" s="221"/>
      <c r="J182" s="222">
        <f t="shared" si="10"/>
        <v>0</v>
      </c>
      <c r="K182" s="218" t="s">
        <v>1</v>
      </c>
      <c r="L182" s="37"/>
      <c r="M182" s="223" t="s">
        <v>1</v>
      </c>
      <c r="N182" s="224" t="s">
        <v>39</v>
      </c>
      <c r="O182" s="71"/>
      <c r="P182" s="192">
        <f t="shared" si="11"/>
        <v>0</v>
      </c>
      <c r="Q182" s="192">
        <v>0.25319999999999998</v>
      </c>
      <c r="R182" s="192">
        <f t="shared" si="12"/>
        <v>15.191999999999998</v>
      </c>
      <c r="S182" s="192">
        <v>0</v>
      </c>
      <c r="T182" s="193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4" t="s">
        <v>184</v>
      </c>
      <c r="AT182" s="194" t="s">
        <v>289</v>
      </c>
      <c r="AU182" s="194" t="s">
        <v>83</v>
      </c>
      <c r="AY182" s="16" t="s">
        <v>155</v>
      </c>
      <c r="BE182" s="118">
        <f t="shared" si="14"/>
        <v>0</v>
      </c>
      <c r="BF182" s="118">
        <f t="shared" si="15"/>
        <v>0</v>
      </c>
      <c r="BG182" s="118">
        <f t="shared" si="16"/>
        <v>0</v>
      </c>
      <c r="BH182" s="118">
        <f t="shared" si="17"/>
        <v>0</v>
      </c>
      <c r="BI182" s="118">
        <f t="shared" si="18"/>
        <v>0</v>
      </c>
      <c r="BJ182" s="16" t="s">
        <v>81</v>
      </c>
      <c r="BK182" s="118">
        <f t="shared" si="19"/>
        <v>0</v>
      </c>
      <c r="BL182" s="16" t="s">
        <v>184</v>
      </c>
      <c r="BM182" s="194" t="s">
        <v>318</v>
      </c>
    </row>
    <row r="183" spans="1:65" s="2" customFormat="1" ht="14.45" customHeight="1">
      <c r="A183" s="34"/>
      <c r="B183" s="35"/>
      <c r="C183" s="216" t="s">
        <v>7</v>
      </c>
      <c r="D183" s="216" t="s">
        <v>289</v>
      </c>
      <c r="E183" s="217" t="s">
        <v>319</v>
      </c>
      <c r="F183" s="218" t="s">
        <v>320</v>
      </c>
      <c r="G183" s="219" t="s">
        <v>292</v>
      </c>
      <c r="H183" s="220">
        <v>34.200000000000003</v>
      </c>
      <c r="I183" s="221"/>
      <c r="J183" s="222">
        <f t="shared" si="10"/>
        <v>0</v>
      </c>
      <c r="K183" s="218" t="s">
        <v>1</v>
      </c>
      <c r="L183" s="37"/>
      <c r="M183" s="223" t="s">
        <v>1</v>
      </c>
      <c r="N183" s="224" t="s">
        <v>39</v>
      </c>
      <c r="O183" s="71"/>
      <c r="P183" s="192">
        <f t="shared" si="11"/>
        <v>0</v>
      </c>
      <c r="Q183" s="192">
        <v>2.45329</v>
      </c>
      <c r="R183" s="192">
        <f t="shared" si="12"/>
        <v>83.902518000000001</v>
      </c>
      <c r="S183" s="192">
        <v>0</v>
      </c>
      <c r="T183" s="193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4" t="s">
        <v>184</v>
      </c>
      <c r="AT183" s="194" t="s">
        <v>289</v>
      </c>
      <c r="AU183" s="194" t="s">
        <v>83</v>
      </c>
      <c r="AY183" s="16" t="s">
        <v>155</v>
      </c>
      <c r="BE183" s="118">
        <f t="shared" si="14"/>
        <v>0</v>
      </c>
      <c r="BF183" s="118">
        <f t="shared" si="15"/>
        <v>0</v>
      </c>
      <c r="BG183" s="118">
        <f t="shared" si="16"/>
        <v>0</v>
      </c>
      <c r="BH183" s="118">
        <f t="shared" si="17"/>
        <v>0</v>
      </c>
      <c r="BI183" s="118">
        <f t="shared" si="18"/>
        <v>0</v>
      </c>
      <c r="BJ183" s="16" t="s">
        <v>81</v>
      </c>
      <c r="BK183" s="118">
        <f t="shared" si="19"/>
        <v>0</v>
      </c>
      <c r="BL183" s="16" t="s">
        <v>184</v>
      </c>
      <c r="BM183" s="194" t="s">
        <v>321</v>
      </c>
    </row>
    <row r="184" spans="1:65" s="2" customFormat="1" ht="24.2" customHeight="1">
      <c r="A184" s="34"/>
      <c r="B184" s="35"/>
      <c r="C184" s="216" t="s">
        <v>322</v>
      </c>
      <c r="D184" s="216" t="s">
        <v>289</v>
      </c>
      <c r="E184" s="217" t="s">
        <v>323</v>
      </c>
      <c r="F184" s="218" t="s">
        <v>324</v>
      </c>
      <c r="G184" s="219" t="s">
        <v>152</v>
      </c>
      <c r="H184" s="220">
        <v>1</v>
      </c>
      <c r="I184" s="221"/>
      <c r="J184" s="222">
        <f t="shared" si="10"/>
        <v>0</v>
      </c>
      <c r="K184" s="218" t="s">
        <v>1</v>
      </c>
      <c r="L184" s="37"/>
      <c r="M184" s="223" t="s">
        <v>1</v>
      </c>
      <c r="N184" s="224" t="s">
        <v>39</v>
      </c>
      <c r="O184" s="71"/>
      <c r="P184" s="192">
        <f t="shared" si="11"/>
        <v>0</v>
      </c>
      <c r="Q184" s="192">
        <v>2.7380000000000002E-2</v>
      </c>
      <c r="R184" s="192">
        <f t="shared" si="12"/>
        <v>2.7380000000000002E-2</v>
      </c>
      <c r="S184" s="192">
        <v>0</v>
      </c>
      <c r="T184" s="193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4" t="s">
        <v>184</v>
      </c>
      <c r="AT184" s="194" t="s">
        <v>289</v>
      </c>
      <c r="AU184" s="194" t="s">
        <v>83</v>
      </c>
      <c r="AY184" s="16" t="s">
        <v>155</v>
      </c>
      <c r="BE184" s="118">
        <f t="shared" si="14"/>
        <v>0</v>
      </c>
      <c r="BF184" s="118">
        <f t="shared" si="15"/>
        <v>0</v>
      </c>
      <c r="BG184" s="118">
        <f t="shared" si="16"/>
        <v>0</v>
      </c>
      <c r="BH184" s="118">
        <f t="shared" si="17"/>
        <v>0</v>
      </c>
      <c r="BI184" s="118">
        <f t="shared" si="18"/>
        <v>0</v>
      </c>
      <c r="BJ184" s="16" t="s">
        <v>81</v>
      </c>
      <c r="BK184" s="118">
        <f t="shared" si="19"/>
        <v>0</v>
      </c>
      <c r="BL184" s="16" t="s">
        <v>184</v>
      </c>
      <c r="BM184" s="194" t="s">
        <v>325</v>
      </c>
    </row>
    <row r="185" spans="1:65" s="2" customFormat="1" ht="24.2" customHeight="1">
      <c r="A185" s="34"/>
      <c r="B185" s="35"/>
      <c r="C185" s="216" t="s">
        <v>326</v>
      </c>
      <c r="D185" s="216" t="s">
        <v>289</v>
      </c>
      <c r="E185" s="217" t="s">
        <v>327</v>
      </c>
      <c r="F185" s="218" t="s">
        <v>328</v>
      </c>
      <c r="G185" s="219" t="s">
        <v>292</v>
      </c>
      <c r="H185" s="220">
        <v>5</v>
      </c>
      <c r="I185" s="221"/>
      <c r="J185" s="222">
        <f t="shared" si="10"/>
        <v>0</v>
      </c>
      <c r="K185" s="218" t="s">
        <v>153</v>
      </c>
      <c r="L185" s="37"/>
      <c r="M185" s="223" t="s">
        <v>1</v>
      </c>
      <c r="N185" s="224" t="s">
        <v>39</v>
      </c>
      <c r="O185" s="71"/>
      <c r="P185" s="192">
        <f t="shared" si="11"/>
        <v>0</v>
      </c>
      <c r="Q185" s="192">
        <v>0</v>
      </c>
      <c r="R185" s="192">
        <f t="shared" si="12"/>
        <v>0</v>
      </c>
      <c r="S185" s="192">
        <v>0</v>
      </c>
      <c r="T185" s="193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156</v>
      </c>
      <c r="AT185" s="194" t="s">
        <v>289</v>
      </c>
      <c r="AU185" s="194" t="s">
        <v>83</v>
      </c>
      <c r="AY185" s="16" t="s">
        <v>155</v>
      </c>
      <c r="BE185" s="118">
        <f t="shared" si="14"/>
        <v>0</v>
      </c>
      <c r="BF185" s="118">
        <f t="shared" si="15"/>
        <v>0</v>
      </c>
      <c r="BG185" s="118">
        <f t="shared" si="16"/>
        <v>0</v>
      </c>
      <c r="BH185" s="118">
        <f t="shared" si="17"/>
        <v>0</v>
      </c>
      <c r="BI185" s="118">
        <f t="shared" si="18"/>
        <v>0</v>
      </c>
      <c r="BJ185" s="16" t="s">
        <v>81</v>
      </c>
      <c r="BK185" s="118">
        <f t="shared" si="19"/>
        <v>0</v>
      </c>
      <c r="BL185" s="16" t="s">
        <v>156</v>
      </c>
      <c r="BM185" s="194" t="s">
        <v>329</v>
      </c>
    </row>
    <row r="186" spans="1:65" s="13" customFormat="1" ht="11.25">
      <c r="B186" s="225"/>
      <c r="C186" s="226"/>
      <c r="D186" s="195" t="s">
        <v>330</v>
      </c>
      <c r="E186" s="227" t="s">
        <v>1</v>
      </c>
      <c r="F186" s="228" t="s">
        <v>331</v>
      </c>
      <c r="G186" s="226"/>
      <c r="H186" s="229">
        <v>5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AT186" s="235" t="s">
        <v>330</v>
      </c>
      <c r="AU186" s="235" t="s">
        <v>83</v>
      </c>
      <c r="AV186" s="13" t="s">
        <v>83</v>
      </c>
      <c r="AW186" s="13" t="s">
        <v>29</v>
      </c>
      <c r="AX186" s="13" t="s">
        <v>74</v>
      </c>
      <c r="AY186" s="235" t="s">
        <v>155</v>
      </c>
    </row>
    <row r="187" spans="1:65" s="14" customFormat="1" ht="11.25">
      <c r="B187" s="236"/>
      <c r="C187" s="237"/>
      <c r="D187" s="195" t="s">
        <v>330</v>
      </c>
      <c r="E187" s="238" t="s">
        <v>1</v>
      </c>
      <c r="F187" s="239" t="s">
        <v>332</v>
      </c>
      <c r="G187" s="237"/>
      <c r="H187" s="240">
        <v>5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AT187" s="246" t="s">
        <v>330</v>
      </c>
      <c r="AU187" s="246" t="s">
        <v>83</v>
      </c>
      <c r="AV187" s="14" t="s">
        <v>156</v>
      </c>
      <c r="AW187" s="14" t="s">
        <v>29</v>
      </c>
      <c r="AX187" s="14" t="s">
        <v>81</v>
      </c>
      <c r="AY187" s="246" t="s">
        <v>155</v>
      </c>
    </row>
    <row r="188" spans="1:65" s="2" customFormat="1" ht="24.2" customHeight="1">
      <c r="A188" s="34"/>
      <c r="B188" s="35"/>
      <c r="C188" s="216" t="s">
        <v>333</v>
      </c>
      <c r="D188" s="216" t="s">
        <v>289</v>
      </c>
      <c r="E188" s="217" t="s">
        <v>334</v>
      </c>
      <c r="F188" s="218" t="s">
        <v>335</v>
      </c>
      <c r="G188" s="219" t="s">
        <v>292</v>
      </c>
      <c r="H188" s="220">
        <v>20</v>
      </c>
      <c r="I188" s="221"/>
      <c r="J188" s="222">
        <f t="shared" ref="J188:J194" si="20">ROUND(I188*H188,2)</f>
        <v>0</v>
      </c>
      <c r="K188" s="218" t="s">
        <v>1</v>
      </c>
      <c r="L188" s="37"/>
      <c r="M188" s="223" t="s">
        <v>1</v>
      </c>
      <c r="N188" s="224" t="s">
        <v>39</v>
      </c>
      <c r="O188" s="71"/>
      <c r="P188" s="192">
        <f t="shared" ref="P188:P194" si="21">O188*H188</f>
        <v>0</v>
      </c>
      <c r="Q188" s="192">
        <v>0</v>
      </c>
      <c r="R188" s="192">
        <f t="shared" ref="R188:R194" si="22">Q188*H188</f>
        <v>0</v>
      </c>
      <c r="S188" s="192">
        <v>0</v>
      </c>
      <c r="T188" s="193">
        <f t="shared" ref="T188:T194" si="23"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4" t="s">
        <v>184</v>
      </c>
      <c r="AT188" s="194" t="s">
        <v>289</v>
      </c>
      <c r="AU188" s="194" t="s">
        <v>83</v>
      </c>
      <c r="AY188" s="16" t="s">
        <v>155</v>
      </c>
      <c r="BE188" s="118">
        <f t="shared" ref="BE188:BE194" si="24">IF(N188="základní",J188,0)</f>
        <v>0</v>
      </c>
      <c r="BF188" s="118">
        <f t="shared" ref="BF188:BF194" si="25">IF(N188="snížená",J188,0)</f>
        <v>0</v>
      </c>
      <c r="BG188" s="118">
        <f t="shared" ref="BG188:BG194" si="26">IF(N188="zákl. přenesená",J188,0)</f>
        <v>0</v>
      </c>
      <c r="BH188" s="118">
        <f t="shared" ref="BH188:BH194" si="27">IF(N188="sníž. přenesená",J188,0)</f>
        <v>0</v>
      </c>
      <c r="BI188" s="118">
        <f t="shared" ref="BI188:BI194" si="28">IF(N188="nulová",J188,0)</f>
        <v>0</v>
      </c>
      <c r="BJ188" s="16" t="s">
        <v>81</v>
      </c>
      <c r="BK188" s="118">
        <f t="shared" ref="BK188:BK194" si="29">ROUND(I188*H188,2)</f>
        <v>0</v>
      </c>
      <c r="BL188" s="16" t="s">
        <v>184</v>
      </c>
      <c r="BM188" s="194" t="s">
        <v>336</v>
      </c>
    </row>
    <row r="189" spans="1:65" s="2" customFormat="1" ht="24.2" customHeight="1">
      <c r="A189" s="34"/>
      <c r="B189" s="35"/>
      <c r="C189" s="216" t="s">
        <v>337</v>
      </c>
      <c r="D189" s="216" t="s">
        <v>289</v>
      </c>
      <c r="E189" s="217" t="s">
        <v>338</v>
      </c>
      <c r="F189" s="218" t="s">
        <v>339</v>
      </c>
      <c r="G189" s="219" t="s">
        <v>263</v>
      </c>
      <c r="H189" s="220">
        <v>36</v>
      </c>
      <c r="I189" s="221"/>
      <c r="J189" s="222">
        <f t="shared" si="20"/>
        <v>0</v>
      </c>
      <c r="K189" s="218" t="s">
        <v>1</v>
      </c>
      <c r="L189" s="37"/>
      <c r="M189" s="223" t="s">
        <v>1</v>
      </c>
      <c r="N189" s="224" t="s">
        <v>39</v>
      </c>
      <c r="O189" s="71"/>
      <c r="P189" s="192">
        <f t="shared" si="21"/>
        <v>0</v>
      </c>
      <c r="Q189" s="192">
        <v>1.17E-3</v>
      </c>
      <c r="R189" s="192">
        <f t="shared" si="22"/>
        <v>4.2120000000000005E-2</v>
      </c>
      <c r="S189" s="192">
        <v>0</v>
      </c>
      <c r="T189" s="193">
        <f t="shared" si="2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4" t="s">
        <v>184</v>
      </c>
      <c r="AT189" s="194" t="s">
        <v>289</v>
      </c>
      <c r="AU189" s="194" t="s">
        <v>83</v>
      </c>
      <c r="AY189" s="16" t="s">
        <v>155</v>
      </c>
      <c r="BE189" s="118">
        <f t="shared" si="24"/>
        <v>0</v>
      </c>
      <c r="BF189" s="118">
        <f t="shared" si="25"/>
        <v>0</v>
      </c>
      <c r="BG189" s="118">
        <f t="shared" si="26"/>
        <v>0</v>
      </c>
      <c r="BH189" s="118">
        <f t="shared" si="27"/>
        <v>0</v>
      </c>
      <c r="BI189" s="118">
        <f t="shared" si="28"/>
        <v>0</v>
      </c>
      <c r="BJ189" s="16" t="s">
        <v>81</v>
      </c>
      <c r="BK189" s="118">
        <f t="shared" si="29"/>
        <v>0</v>
      </c>
      <c r="BL189" s="16" t="s">
        <v>184</v>
      </c>
      <c r="BM189" s="194" t="s">
        <v>340</v>
      </c>
    </row>
    <row r="190" spans="1:65" s="2" customFormat="1" ht="24.2" customHeight="1">
      <c r="A190" s="34"/>
      <c r="B190" s="35"/>
      <c r="C190" s="216" t="s">
        <v>341</v>
      </c>
      <c r="D190" s="216" t="s">
        <v>289</v>
      </c>
      <c r="E190" s="217" t="s">
        <v>342</v>
      </c>
      <c r="F190" s="218" t="s">
        <v>343</v>
      </c>
      <c r="G190" s="219" t="s">
        <v>263</v>
      </c>
      <c r="H190" s="220">
        <v>36</v>
      </c>
      <c r="I190" s="221"/>
      <c r="J190" s="222">
        <f t="shared" si="20"/>
        <v>0</v>
      </c>
      <c r="K190" s="218" t="s">
        <v>1</v>
      </c>
      <c r="L190" s="37"/>
      <c r="M190" s="223" t="s">
        <v>1</v>
      </c>
      <c r="N190" s="224" t="s">
        <v>39</v>
      </c>
      <c r="O190" s="71"/>
      <c r="P190" s="192">
        <f t="shared" si="21"/>
        <v>0</v>
      </c>
      <c r="Q190" s="192">
        <v>0</v>
      </c>
      <c r="R190" s="192">
        <f t="shared" si="22"/>
        <v>0</v>
      </c>
      <c r="S190" s="192">
        <v>0</v>
      </c>
      <c r="T190" s="193">
        <f t="shared" si="2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4" t="s">
        <v>184</v>
      </c>
      <c r="AT190" s="194" t="s">
        <v>289</v>
      </c>
      <c r="AU190" s="194" t="s">
        <v>83</v>
      </c>
      <c r="AY190" s="16" t="s">
        <v>155</v>
      </c>
      <c r="BE190" s="118">
        <f t="shared" si="24"/>
        <v>0</v>
      </c>
      <c r="BF190" s="118">
        <f t="shared" si="25"/>
        <v>0</v>
      </c>
      <c r="BG190" s="118">
        <f t="shared" si="26"/>
        <v>0</v>
      </c>
      <c r="BH190" s="118">
        <f t="shared" si="27"/>
        <v>0</v>
      </c>
      <c r="BI190" s="118">
        <f t="shared" si="28"/>
        <v>0</v>
      </c>
      <c r="BJ190" s="16" t="s">
        <v>81</v>
      </c>
      <c r="BK190" s="118">
        <f t="shared" si="29"/>
        <v>0</v>
      </c>
      <c r="BL190" s="16" t="s">
        <v>184</v>
      </c>
      <c r="BM190" s="194" t="s">
        <v>344</v>
      </c>
    </row>
    <row r="191" spans="1:65" s="2" customFormat="1" ht="14.45" customHeight="1">
      <c r="A191" s="34"/>
      <c r="B191" s="35"/>
      <c r="C191" s="216" t="s">
        <v>345</v>
      </c>
      <c r="D191" s="216" t="s">
        <v>289</v>
      </c>
      <c r="E191" s="217" t="s">
        <v>346</v>
      </c>
      <c r="F191" s="218" t="s">
        <v>347</v>
      </c>
      <c r="G191" s="219" t="s">
        <v>292</v>
      </c>
      <c r="H191" s="220">
        <v>34.200000000000003</v>
      </c>
      <c r="I191" s="221"/>
      <c r="J191" s="222">
        <f t="shared" si="20"/>
        <v>0</v>
      </c>
      <c r="K191" s="218" t="s">
        <v>1</v>
      </c>
      <c r="L191" s="37"/>
      <c r="M191" s="223" t="s">
        <v>1</v>
      </c>
      <c r="N191" s="224" t="s">
        <v>39</v>
      </c>
      <c r="O191" s="71"/>
      <c r="P191" s="192">
        <f t="shared" si="21"/>
        <v>0</v>
      </c>
      <c r="Q191" s="192">
        <v>0</v>
      </c>
      <c r="R191" s="192">
        <f t="shared" si="22"/>
        <v>0</v>
      </c>
      <c r="S191" s="192">
        <v>0</v>
      </c>
      <c r="T191" s="193">
        <f t="shared" si="2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4" t="s">
        <v>184</v>
      </c>
      <c r="AT191" s="194" t="s">
        <v>289</v>
      </c>
      <c r="AU191" s="194" t="s">
        <v>83</v>
      </c>
      <c r="AY191" s="16" t="s">
        <v>155</v>
      </c>
      <c r="BE191" s="118">
        <f t="shared" si="24"/>
        <v>0</v>
      </c>
      <c r="BF191" s="118">
        <f t="shared" si="25"/>
        <v>0</v>
      </c>
      <c r="BG191" s="118">
        <f t="shared" si="26"/>
        <v>0</v>
      </c>
      <c r="BH191" s="118">
        <f t="shared" si="27"/>
        <v>0</v>
      </c>
      <c r="BI191" s="118">
        <f t="shared" si="28"/>
        <v>0</v>
      </c>
      <c r="BJ191" s="16" t="s">
        <v>81</v>
      </c>
      <c r="BK191" s="118">
        <f t="shared" si="29"/>
        <v>0</v>
      </c>
      <c r="BL191" s="16" t="s">
        <v>184</v>
      </c>
      <c r="BM191" s="194" t="s">
        <v>348</v>
      </c>
    </row>
    <row r="192" spans="1:65" s="2" customFormat="1" ht="24.2" customHeight="1">
      <c r="A192" s="34"/>
      <c r="B192" s="35"/>
      <c r="C192" s="216" t="s">
        <v>349</v>
      </c>
      <c r="D192" s="216" t="s">
        <v>289</v>
      </c>
      <c r="E192" s="217" t="s">
        <v>350</v>
      </c>
      <c r="F192" s="218" t="s">
        <v>351</v>
      </c>
      <c r="G192" s="219" t="s">
        <v>202</v>
      </c>
      <c r="H192" s="220">
        <v>660</v>
      </c>
      <c r="I192" s="221"/>
      <c r="J192" s="222">
        <f t="shared" si="20"/>
        <v>0</v>
      </c>
      <c r="K192" s="218" t="s">
        <v>1</v>
      </c>
      <c r="L192" s="37"/>
      <c r="M192" s="223" t="s">
        <v>1</v>
      </c>
      <c r="N192" s="224" t="s">
        <v>39</v>
      </c>
      <c r="O192" s="71"/>
      <c r="P192" s="192">
        <f t="shared" si="21"/>
        <v>0</v>
      </c>
      <c r="Q192" s="192">
        <v>0</v>
      </c>
      <c r="R192" s="192">
        <f t="shared" si="22"/>
        <v>0</v>
      </c>
      <c r="S192" s="192">
        <v>0</v>
      </c>
      <c r="T192" s="193">
        <f t="shared" si="2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4" t="s">
        <v>184</v>
      </c>
      <c r="AT192" s="194" t="s">
        <v>289</v>
      </c>
      <c r="AU192" s="194" t="s">
        <v>83</v>
      </c>
      <c r="AY192" s="16" t="s">
        <v>155</v>
      </c>
      <c r="BE192" s="118">
        <f t="shared" si="24"/>
        <v>0</v>
      </c>
      <c r="BF192" s="118">
        <f t="shared" si="25"/>
        <v>0</v>
      </c>
      <c r="BG192" s="118">
        <f t="shared" si="26"/>
        <v>0</v>
      </c>
      <c r="BH192" s="118">
        <f t="shared" si="27"/>
        <v>0</v>
      </c>
      <c r="BI192" s="118">
        <f t="shared" si="28"/>
        <v>0</v>
      </c>
      <c r="BJ192" s="16" t="s">
        <v>81</v>
      </c>
      <c r="BK192" s="118">
        <f t="shared" si="29"/>
        <v>0</v>
      </c>
      <c r="BL192" s="16" t="s">
        <v>184</v>
      </c>
      <c r="BM192" s="194" t="s">
        <v>352</v>
      </c>
    </row>
    <row r="193" spans="1:65" s="2" customFormat="1" ht="24.2" customHeight="1">
      <c r="A193" s="34"/>
      <c r="B193" s="35"/>
      <c r="C193" s="216" t="s">
        <v>353</v>
      </c>
      <c r="D193" s="216" t="s">
        <v>289</v>
      </c>
      <c r="E193" s="217" t="s">
        <v>354</v>
      </c>
      <c r="F193" s="218" t="s">
        <v>355</v>
      </c>
      <c r="G193" s="219" t="s">
        <v>202</v>
      </c>
      <c r="H193" s="220">
        <v>660</v>
      </c>
      <c r="I193" s="221"/>
      <c r="J193" s="222">
        <f t="shared" si="20"/>
        <v>0</v>
      </c>
      <c r="K193" s="218" t="s">
        <v>1</v>
      </c>
      <c r="L193" s="37"/>
      <c r="M193" s="223" t="s">
        <v>1</v>
      </c>
      <c r="N193" s="224" t="s">
        <v>39</v>
      </c>
      <c r="O193" s="71"/>
      <c r="P193" s="192">
        <f t="shared" si="21"/>
        <v>0</v>
      </c>
      <c r="Q193" s="192">
        <v>0</v>
      </c>
      <c r="R193" s="192">
        <f t="shared" si="22"/>
        <v>0</v>
      </c>
      <c r="S193" s="192">
        <v>0</v>
      </c>
      <c r="T193" s="193">
        <f t="shared" si="2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4" t="s">
        <v>184</v>
      </c>
      <c r="AT193" s="194" t="s">
        <v>289</v>
      </c>
      <c r="AU193" s="194" t="s">
        <v>83</v>
      </c>
      <c r="AY193" s="16" t="s">
        <v>155</v>
      </c>
      <c r="BE193" s="118">
        <f t="shared" si="24"/>
        <v>0</v>
      </c>
      <c r="BF193" s="118">
        <f t="shared" si="25"/>
        <v>0</v>
      </c>
      <c r="BG193" s="118">
        <f t="shared" si="26"/>
        <v>0</v>
      </c>
      <c r="BH193" s="118">
        <f t="shared" si="27"/>
        <v>0</v>
      </c>
      <c r="BI193" s="118">
        <f t="shared" si="28"/>
        <v>0</v>
      </c>
      <c r="BJ193" s="16" t="s">
        <v>81</v>
      </c>
      <c r="BK193" s="118">
        <f t="shared" si="29"/>
        <v>0</v>
      </c>
      <c r="BL193" s="16" t="s">
        <v>184</v>
      </c>
      <c r="BM193" s="194" t="s">
        <v>356</v>
      </c>
    </row>
    <row r="194" spans="1:65" s="2" customFormat="1" ht="24.2" customHeight="1">
      <c r="A194" s="34"/>
      <c r="B194" s="35"/>
      <c r="C194" s="216" t="s">
        <v>357</v>
      </c>
      <c r="D194" s="216" t="s">
        <v>289</v>
      </c>
      <c r="E194" s="217" t="s">
        <v>358</v>
      </c>
      <c r="F194" s="218" t="s">
        <v>359</v>
      </c>
      <c r="G194" s="219" t="s">
        <v>202</v>
      </c>
      <c r="H194" s="220">
        <v>18</v>
      </c>
      <c r="I194" s="221"/>
      <c r="J194" s="222">
        <f t="shared" si="20"/>
        <v>0</v>
      </c>
      <c r="K194" s="218" t="s">
        <v>1</v>
      </c>
      <c r="L194" s="37"/>
      <c r="M194" s="223" t="s">
        <v>1</v>
      </c>
      <c r="N194" s="224" t="s">
        <v>39</v>
      </c>
      <c r="O194" s="71"/>
      <c r="P194" s="192">
        <f t="shared" si="21"/>
        <v>0</v>
      </c>
      <c r="Q194" s="192">
        <v>0</v>
      </c>
      <c r="R194" s="192">
        <f t="shared" si="22"/>
        <v>0</v>
      </c>
      <c r="S194" s="192">
        <v>0</v>
      </c>
      <c r="T194" s="193">
        <f t="shared" si="2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4" t="s">
        <v>184</v>
      </c>
      <c r="AT194" s="194" t="s">
        <v>289</v>
      </c>
      <c r="AU194" s="194" t="s">
        <v>83</v>
      </c>
      <c r="AY194" s="16" t="s">
        <v>155</v>
      </c>
      <c r="BE194" s="118">
        <f t="shared" si="24"/>
        <v>0</v>
      </c>
      <c r="BF194" s="118">
        <f t="shared" si="25"/>
        <v>0</v>
      </c>
      <c r="BG194" s="118">
        <f t="shared" si="26"/>
        <v>0</v>
      </c>
      <c r="BH194" s="118">
        <f t="shared" si="27"/>
        <v>0</v>
      </c>
      <c r="BI194" s="118">
        <f t="shared" si="28"/>
        <v>0</v>
      </c>
      <c r="BJ194" s="16" t="s">
        <v>81</v>
      </c>
      <c r="BK194" s="118">
        <f t="shared" si="29"/>
        <v>0</v>
      </c>
      <c r="BL194" s="16" t="s">
        <v>184</v>
      </c>
      <c r="BM194" s="194" t="s">
        <v>360</v>
      </c>
    </row>
    <row r="195" spans="1:65" s="12" customFormat="1" ht="25.9" customHeight="1">
      <c r="B195" s="200"/>
      <c r="C195" s="201"/>
      <c r="D195" s="202" t="s">
        <v>73</v>
      </c>
      <c r="E195" s="203" t="s">
        <v>361</v>
      </c>
      <c r="F195" s="203" t="s">
        <v>362</v>
      </c>
      <c r="G195" s="201"/>
      <c r="H195" s="201"/>
      <c r="I195" s="204"/>
      <c r="J195" s="205">
        <f>BK195</f>
        <v>0</v>
      </c>
      <c r="K195" s="201"/>
      <c r="L195" s="206"/>
      <c r="M195" s="207"/>
      <c r="N195" s="208"/>
      <c r="O195" s="208"/>
      <c r="P195" s="209">
        <f>SUM(P196:P237)</f>
        <v>0</v>
      </c>
      <c r="Q195" s="208"/>
      <c r="R195" s="209">
        <f>SUM(R196:R237)</f>
        <v>0</v>
      </c>
      <c r="S195" s="208"/>
      <c r="T195" s="210">
        <f>SUM(T196:T237)</f>
        <v>0</v>
      </c>
      <c r="AR195" s="211" t="s">
        <v>156</v>
      </c>
      <c r="AT195" s="212" t="s">
        <v>73</v>
      </c>
      <c r="AU195" s="212" t="s">
        <v>74</v>
      </c>
      <c r="AY195" s="211" t="s">
        <v>155</v>
      </c>
      <c r="BK195" s="213">
        <f>SUM(BK196:BK237)</f>
        <v>0</v>
      </c>
    </row>
    <row r="196" spans="1:65" s="2" customFormat="1" ht="24.2" customHeight="1">
      <c r="A196" s="34"/>
      <c r="B196" s="35"/>
      <c r="C196" s="216" t="s">
        <v>363</v>
      </c>
      <c r="D196" s="216" t="s">
        <v>289</v>
      </c>
      <c r="E196" s="217" t="s">
        <v>364</v>
      </c>
      <c r="F196" s="218" t="s">
        <v>365</v>
      </c>
      <c r="G196" s="219" t="s">
        <v>202</v>
      </c>
      <c r="H196" s="220">
        <v>400</v>
      </c>
      <c r="I196" s="221"/>
      <c r="J196" s="222">
        <f t="shared" ref="J196:J204" si="30">ROUND(I196*H196,2)</f>
        <v>0</v>
      </c>
      <c r="K196" s="218" t="s">
        <v>153</v>
      </c>
      <c r="L196" s="37"/>
      <c r="M196" s="223" t="s">
        <v>1</v>
      </c>
      <c r="N196" s="224" t="s">
        <v>39</v>
      </c>
      <c r="O196" s="71"/>
      <c r="P196" s="192">
        <f t="shared" ref="P196:P204" si="31">O196*H196</f>
        <v>0</v>
      </c>
      <c r="Q196" s="192">
        <v>0</v>
      </c>
      <c r="R196" s="192">
        <f t="shared" ref="R196:R204" si="32">Q196*H196</f>
        <v>0</v>
      </c>
      <c r="S196" s="192">
        <v>0</v>
      </c>
      <c r="T196" s="193">
        <f t="shared" ref="T196:T204" si="33"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4" t="s">
        <v>264</v>
      </c>
      <c r="AT196" s="194" t="s">
        <v>289</v>
      </c>
      <c r="AU196" s="194" t="s">
        <v>81</v>
      </c>
      <c r="AY196" s="16" t="s">
        <v>155</v>
      </c>
      <c r="BE196" s="118">
        <f t="shared" ref="BE196:BE204" si="34">IF(N196="základní",J196,0)</f>
        <v>0</v>
      </c>
      <c r="BF196" s="118">
        <f t="shared" ref="BF196:BF204" si="35">IF(N196="snížená",J196,0)</f>
        <v>0</v>
      </c>
      <c r="BG196" s="118">
        <f t="shared" ref="BG196:BG204" si="36">IF(N196="zákl. přenesená",J196,0)</f>
        <v>0</v>
      </c>
      <c r="BH196" s="118">
        <f t="shared" ref="BH196:BH204" si="37">IF(N196="sníž. přenesená",J196,0)</f>
        <v>0</v>
      </c>
      <c r="BI196" s="118">
        <f t="shared" ref="BI196:BI204" si="38">IF(N196="nulová",J196,0)</f>
        <v>0</v>
      </c>
      <c r="BJ196" s="16" t="s">
        <v>81</v>
      </c>
      <c r="BK196" s="118">
        <f t="shared" ref="BK196:BK204" si="39">ROUND(I196*H196,2)</f>
        <v>0</v>
      </c>
      <c r="BL196" s="16" t="s">
        <v>264</v>
      </c>
      <c r="BM196" s="194" t="s">
        <v>366</v>
      </c>
    </row>
    <row r="197" spans="1:65" s="2" customFormat="1" ht="24.2" customHeight="1">
      <c r="A197" s="34"/>
      <c r="B197" s="35"/>
      <c r="C197" s="216" t="s">
        <v>367</v>
      </c>
      <c r="D197" s="216" t="s">
        <v>289</v>
      </c>
      <c r="E197" s="217" t="s">
        <v>368</v>
      </c>
      <c r="F197" s="218" t="s">
        <v>369</v>
      </c>
      <c r="G197" s="219" t="s">
        <v>202</v>
      </c>
      <c r="H197" s="220">
        <v>50</v>
      </c>
      <c r="I197" s="221"/>
      <c r="J197" s="222">
        <f t="shared" si="30"/>
        <v>0</v>
      </c>
      <c r="K197" s="218" t="s">
        <v>153</v>
      </c>
      <c r="L197" s="37"/>
      <c r="M197" s="223" t="s">
        <v>1</v>
      </c>
      <c r="N197" s="224" t="s">
        <v>39</v>
      </c>
      <c r="O197" s="71"/>
      <c r="P197" s="192">
        <f t="shared" si="31"/>
        <v>0</v>
      </c>
      <c r="Q197" s="192">
        <v>0</v>
      </c>
      <c r="R197" s="192">
        <f t="shared" si="32"/>
        <v>0</v>
      </c>
      <c r="S197" s="192">
        <v>0</v>
      </c>
      <c r="T197" s="193">
        <f t="shared" si="3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4" t="s">
        <v>264</v>
      </c>
      <c r="AT197" s="194" t="s">
        <v>289</v>
      </c>
      <c r="AU197" s="194" t="s">
        <v>81</v>
      </c>
      <c r="AY197" s="16" t="s">
        <v>155</v>
      </c>
      <c r="BE197" s="118">
        <f t="shared" si="34"/>
        <v>0</v>
      </c>
      <c r="BF197" s="118">
        <f t="shared" si="35"/>
        <v>0</v>
      </c>
      <c r="BG197" s="118">
        <f t="shared" si="36"/>
        <v>0</v>
      </c>
      <c r="BH197" s="118">
        <f t="shared" si="37"/>
        <v>0</v>
      </c>
      <c r="BI197" s="118">
        <f t="shared" si="38"/>
        <v>0</v>
      </c>
      <c r="BJ197" s="16" t="s">
        <v>81</v>
      </c>
      <c r="BK197" s="118">
        <f t="shared" si="39"/>
        <v>0</v>
      </c>
      <c r="BL197" s="16" t="s">
        <v>264</v>
      </c>
      <c r="BM197" s="194" t="s">
        <v>370</v>
      </c>
    </row>
    <row r="198" spans="1:65" s="2" customFormat="1" ht="24.2" customHeight="1">
      <c r="A198" s="34"/>
      <c r="B198" s="35"/>
      <c r="C198" s="216" t="s">
        <v>371</v>
      </c>
      <c r="D198" s="216" t="s">
        <v>289</v>
      </c>
      <c r="E198" s="217" t="s">
        <v>372</v>
      </c>
      <c r="F198" s="218" t="s">
        <v>373</v>
      </c>
      <c r="G198" s="219" t="s">
        <v>202</v>
      </c>
      <c r="H198" s="220">
        <v>1080</v>
      </c>
      <c r="I198" s="221"/>
      <c r="J198" s="222">
        <f t="shared" si="30"/>
        <v>0</v>
      </c>
      <c r="K198" s="218" t="s">
        <v>153</v>
      </c>
      <c r="L198" s="37"/>
      <c r="M198" s="223" t="s">
        <v>1</v>
      </c>
      <c r="N198" s="224" t="s">
        <v>39</v>
      </c>
      <c r="O198" s="71"/>
      <c r="P198" s="192">
        <f t="shared" si="31"/>
        <v>0</v>
      </c>
      <c r="Q198" s="192">
        <v>0</v>
      </c>
      <c r="R198" s="192">
        <f t="shared" si="32"/>
        <v>0</v>
      </c>
      <c r="S198" s="192">
        <v>0</v>
      </c>
      <c r="T198" s="193">
        <f t="shared" si="3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4" t="s">
        <v>264</v>
      </c>
      <c r="AT198" s="194" t="s">
        <v>289</v>
      </c>
      <c r="AU198" s="194" t="s">
        <v>81</v>
      </c>
      <c r="AY198" s="16" t="s">
        <v>155</v>
      </c>
      <c r="BE198" s="118">
        <f t="shared" si="34"/>
        <v>0</v>
      </c>
      <c r="BF198" s="118">
        <f t="shared" si="35"/>
        <v>0</v>
      </c>
      <c r="BG198" s="118">
        <f t="shared" si="36"/>
        <v>0</v>
      </c>
      <c r="BH198" s="118">
        <f t="shared" si="37"/>
        <v>0</v>
      </c>
      <c r="BI198" s="118">
        <f t="shared" si="38"/>
        <v>0</v>
      </c>
      <c r="BJ198" s="16" t="s">
        <v>81</v>
      </c>
      <c r="BK198" s="118">
        <f t="shared" si="39"/>
        <v>0</v>
      </c>
      <c r="BL198" s="16" t="s">
        <v>264</v>
      </c>
      <c r="BM198" s="194" t="s">
        <v>374</v>
      </c>
    </row>
    <row r="199" spans="1:65" s="2" customFormat="1" ht="37.9" customHeight="1">
      <c r="A199" s="34"/>
      <c r="B199" s="35"/>
      <c r="C199" s="216" t="s">
        <v>375</v>
      </c>
      <c r="D199" s="216" t="s">
        <v>289</v>
      </c>
      <c r="E199" s="217" t="s">
        <v>376</v>
      </c>
      <c r="F199" s="218" t="s">
        <v>377</v>
      </c>
      <c r="G199" s="219" t="s">
        <v>152</v>
      </c>
      <c r="H199" s="220">
        <v>54</v>
      </c>
      <c r="I199" s="221"/>
      <c r="J199" s="222">
        <f t="shared" si="30"/>
        <v>0</v>
      </c>
      <c r="K199" s="218" t="s">
        <v>153</v>
      </c>
      <c r="L199" s="37"/>
      <c r="M199" s="223" t="s">
        <v>1</v>
      </c>
      <c r="N199" s="224" t="s">
        <v>39</v>
      </c>
      <c r="O199" s="71"/>
      <c r="P199" s="192">
        <f t="shared" si="31"/>
        <v>0</v>
      </c>
      <c r="Q199" s="192">
        <v>0</v>
      </c>
      <c r="R199" s="192">
        <f t="shared" si="32"/>
        <v>0</v>
      </c>
      <c r="S199" s="192">
        <v>0</v>
      </c>
      <c r="T199" s="193">
        <f t="shared" si="3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4" t="s">
        <v>264</v>
      </c>
      <c r="AT199" s="194" t="s">
        <v>289</v>
      </c>
      <c r="AU199" s="194" t="s">
        <v>81</v>
      </c>
      <c r="AY199" s="16" t="s">
        <v>155</v>
      </c>
      <c r="BE199" s="118">
        <f t="shared" si="34"/>
        <v>0</v>
      </c>
      <c r="BF199" s="118">
        <f t="shared" si="35"/>
        <v>0</v>
      </c>
      <c r="BG199" s="118">
        <f t="shared" si="36"/>
        <v>0</v>
      </c>
      <c r="BH199" s="118">
        <f t="shared" si="37"/>
        <v>0</v>
      </c>
      <c r="BI199" s="118">
        <f t="shared" si="38"/>
        <v>0</v>
      </c>
      <c r="BJ199" s="16" t="s">
        <v>81</v>
      </c>
      <c r="BK199" s="118">
        <f t="shared" si="39"/>
        <v>0</v>
      </c>
      <c r="BL199" s="16" t="s">
        <v>264</v>
      </c>
      <c r="BM199" s="194" t="s">
        <v>378</v>
      </c>
    </row>
    <row r="200" spans="1:65" s="2" customFormat="1" ht="24.2" customHeight="1">
      <c r="A200" s="34"/>
      <c r="B200" s="35"/>
      <c r="C200" s="216" t="s">
        <v>331</v>
      </c>
      <c r="D200" s="216" t="s">
        <v>289</v>
      </c>
      <c r="E200" s="217" t="s">
        <v>379</v>
      </c>
      <c r="F200" s="218" t="s">
        <v>380</v>
      </c>
      <c r="G200" s="219" t="s">
        <v>152</v>
      </c>
      <c r="H200" s="220">
        <v>18</v>
      </c>
      <c r="I200" s="221"/>
      <c r="J200" s="222">
        <f t="shared" si="30"/>
        <v>0</v>
      </c>
      <c r="K200" s="218" t="s">
        <v>153</v>
      </c>
      <c r="L200" s="37"/>
      <c r="M200" s="223" t="s">
        <v>1</v>
      </c>
      <c r="N200" s="224" t="s">
        <v>39</v>
      </c>
      <c r="O200" s="71"/>
      <c r="P200" s="192">
        <f t="shared" si="31"/>
        <v>0</v>
      </c>
      <c r="Q200" s="192">
        <v>0</v>
      </c>
      <c r="R200" s="192">
        <f t="shared" si="32"/>
        <v>0</v>
      </c>
      <c r="S200" s="192">
        <v>0</v>
      </c>
      <c r="T200" s="193">
        <f t="shared" si="3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4" t="s">
        <v>264</v>
      </c>
      <c r="AT200" s="194" t="s">
        <v>289</v>
      </c>
      <c r="AU200" s="194" t="s">
        <v>81</v>
      </c>
      <c r="AY200" s="16" t="s">
        <v>155</v>
      </c>
      <c r="BE200" s="118">
        <f t="shared" si="34"/>
        <v>0</v>
      </c>
      <c r="BF200" s="118">
        <f t="shared" si="35"/>
        <v>0</v>
      </c>
      <c r="BG200" s="118">
        <f t="shared" si="36"/>
        <v>0</v>
      </c>
      <c r="BH200" s="118">
        <f t="shared" si="37"/>
        <v>0</v>
      </c>
      <c r="BI200" s="118">
        <f t="shared" si="38"/>
        <v>0</v>
      </c>
      <c r="BJ200" s="16" t="s">
        <v>81</v>
      </c>
      <c r="BK200" s="118">
        <f t="shared" si="39"/>
        <v>0</v>
      </c>
      <c r="BL200" s="16" t="s">
        <v>264</v>
      </c>
      <c r="BM200" s="194" t="s">
        <v>381</v>
      </c>
    </row>
    <row r="201" spans="1:65" s="2" customFormat="1" ht="24.2" customHeight="1">
      <c r="A201" s="34"/>
      <c r="B201" s="35"/>
      <c r="C201" s="216" t="s">
        <v>382</v>
      </c>
      <c r="D201" s="216" t="s">
        <v>289</v>
      </c>
      <c r="E201" s="217" t="s">
        <v>383</v>
      </c>
      <c r="F201" s="218" t="s">
        <v>384</v>
      </c>
      <c r="G201" s="219" t="s">
        <v>152</v>
      </c>
      <c r="H201" s="220">
        <v>18</v>
      </c>
      <c r="I201" s="221"/>
      <c r="J201" s="222">
        <f t="shared" si="30"/>
        <v>0</v>
      </c>
      <c r="K201" s="218" t="s">
        <v>153</v>
      </c>
      <c r="L201" s="37"/>
      <c r="M201" s="223" t="s">
        <v>1</v>
      </c>
      <c r="N201" s="224" t="s">
        <v>39</v>
      </c>
      <c r="O201" s="71"/>
      <c r="P201" s="192">
        <f t="shared" si="31"/>
        <v>0</v>
      </c>
      <c r="Q201" s="192">
        <v>0</v>
      </c>
      <c r="R201" s="192">
        <f t="shared" si="32"/>
        <v>0</v>
      </c>
      <c r="S201" s="192">
        <v>0</v>
      </c>
      <c r="T201" s="193">
        <f t="shared" si="3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4" t="s">
        <v>264</v>
      </c>
      <c r="AT201" s="194" t="s">
        <v>289</v>
      </c>
      <c r="AU201" s="194" t="s">
        <v>81</v>
      </c>
      <c r="AY201" s="16" t="s">
        <v>155</v>
      </c>
      <c r="BE201" s="118">
        <f t="shared" si="34"/>
        <v>0</v>
      </c>
      <c r="BF201" s="118">
        <f t="shared" si="35"/>
        <v>0</v>
      </c>
      <c r="BG201" s="118">
        <f t="shared" si="36"/>
        <v>0</v>
      </c>
      <c r="BH201" s="118">
        <f t="shared" si="37"/>
        <v>0</v>
      </c>
      <c r="BI201" s="118">
        <f t="shared" si="38"/>
        <v>0</v>
      </c>
      <c r="BJ201" s="16" t="s">
        <v>81</v>
      </c>
      <c r="BK201" s="118">
        <f t="shared" si="39"/>
        <v>0</v>
      </c>
      <c r="BL201" s="16" t="s">
        <v>264</v>
      </c>
      <c r="BM201" s="194" t="s">
        <v>385</v>
      </c>
    </row>
    <row r="202" spans="1:65" s="2" customFormat="1" ht="24.2" customHeight="1">
      <c r="A202" s="34"/>
      <c r="B202" s="35"/>
      <c r="C202" s="216" t="s">
        <v>386</v>
      </c>
      <c r="D202" s="216" t="s">
        <v>289</v>
      </c>
      <c r="E202" s="217" t="s">
        <v>387</v>
      </c>
      <c r="F202" s="218" t="s">
        <v>388</v>
      </c>
      <c r="G202" s="219" t="s">
        <v>152</v>
      </c>
      <c r="H202" s="220">
        <v>2</v>
      </c>
      <c r="I202" s="221"/>
      <c r="J202" s="222">
        <f t="shared" si="30"/>
        <v>0</v>
      </c>
      <c r="K202" s="218" t="s">
        <v>153</v>
      </c>
      <c r="L202" s="37"/>
      <c r="M202" s="223" t="s">
        <v>1</v>
      </c>
      <c r="N202" s="224" t="s">
        <v>39</v>
      </c>
      <c r="O202" s="71"/>
      <c r="P202" s="192">
        <f t="shared" si="31"/>
        <v>0</v>
      </c>
      <c r="Q202" s="192">
        <v>0</v>
      </c>
      <c r="R202" s="192">
        <f t="shared" si="32"/>
        <v>0</v>
      </c>
      <c r="S202" s="192">
        <v>0</v>
      </c>
      <c r="T202" s="193">
        <f t="shared" si="3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4" t="s">
        <v>264</v>
      </c>
      <c r="AT202" s="194" t="s">
        <v>289</v>
      </c>
      <c r="AU202" s="194" t="s">
        <v>81</v>
      </c>
      <c r="AY202" s="16" t="s">
        <v>155</v>
      </c>
      <c r="BE202" s="118">
        <f t="shared" si="34"/>
        <v>0</v>
      </c>
      <c r="BF202" s="118">
        <f t="shared" si="35"/>
        <v>0</v>
      </c>
      <c r="BG202" s="118">
        <f t="shared" si="36"/>
        <v>0</v>
      </c>
      <c r="BH202" s="118">
        <f t="shared" si="37"/>
        <v>0</v>
      </c>
      <c r="BI202" s="118">
        <f t="shared" si="38"/>
        <v>0</v>
      </c>
      <c r="BJ202" s="16" t="s">
        <v>81</v>
      </c>
      <c r="BK202" s="118">
        <f t="shared" si="39"/>
        <v>0</v>
      </c>
      <c r="BL202" s="16" t="s">
        <v>264</v>
      </c>
      <c r="BM202" s="194" t="s">
        <v>389</v>
      </c>
    </row>
    <row r="203" spans="1:65" s="2" customFormat="1" ht="24.2" customHeight="1">
      <c r="A203" s="34"/>
      <c r="B203" s="35"/>
      <c r="C203" s="216" t="s">
        <v>390</v>
      </c>
      <c r="D203" s="216" t="s">
        <v>289</v>
      </c>
      <c r="E203" s="217" t="s">
        <v>391</v>
      </c>
      <c r="F203" s="218" t="s">
        <v>392</v>
      </c>
      <c r="G203" s="219" t="s">
        <v>152</v>
      </c>
      <c r="H203" s="220">
        <v>1</v>
      </c>
      <c r="I203" s="221"/>
      <c r="J203" s="222">
        <f t="shared" si="30"/>
        <v>0</v>
      </c>
      <c r="K203" s="218" t="s">
        <v>153</v>
      </c>
      <c r="L203" s="37"/>
      <c r="M203" s="223" t="s">
        <v>1</v>
      </c>
      <c r="N203" s="224" t="s">
        <v>39</v>
      </c>
      <c r="O203" s="71"/>
      <c r="P203" s="192">
        <f t="shared" si="31"/>
        <v>0</v>
      </c>
      <c r="Q203" s="192">
        <v>0</v>
      </c>
      <c r="R203" s="192">
        <f t="shared" si="32"/>
        <v>0</v>
      </c>
      <c r="S203" s="192">
        <v>0</v>
      </c>
      <c r="T203" s="193">
        <f t="shared" si="3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4" t="s">
        <v>264</v>
      </c>
      <c r="AT203" s="194" t="s">
        <v>289</v>
      </c>
      <c r="AU203" s="194" t="s">
        <v>81</v>
      </c>
      <c r="AY203" s="16" t="s">
        <v>155</v>
      </c>
      <c r="BE203" s="118">
        <f t="shared" si="34"/>
        <v>0</v>
      </c>
      <c r="BF203" s="118">
        <f t="shared" si="35"/>
        <v>0</v>
      </c>
      <c r="BG203" s="118">
        <f t="shared" si="36"/>
        <v>0</v>
      </c>
      <c r="BH203" s="118">
        <f t="shared" si="37"/>
        <v>0</v>
      </c>
      <c r="BI203" s="118">
        <f t="shared" si="38"/>
        <v>0</v>
      </c>
      <c r="BJ203" s="16" t="s">
        <v>81</v>
      </c>
      <c r="BK203" s="118">
        <f t="shared" si="39"/>
        <v>0</v>
      </c>
      <c r="BL203" s="16" t="s">
        <v>264</v>
      </c>
      <c r="BM203" s="194" t="s">
        <v>393</v>
      </c>
    </row>
    <row r="204" spans="1:65" s="2" customFormat="1" ht="24.2" customHeight="1">
      <c r="A204" s="34"/>
      <c r="B204" s="35"/>
      <c r="C204" s="216" t="s">
        <v>394</v>
      </c>
      <c r="D204" s="216" t="s">
        <v>289</v>
      </c>
      <c r="E204" s="217" t="s">
        <v>395</v>
      </c>
      <c r="F204" s="218" t="s">
        <v>396</v>
      </c>
      <c r="G204" s="219" t="s">
        <v>152</v>
      </c>
      <c r="H204" s="220">
        <v>1</v>
      </c>
      <c r="I204" s="221"/>
      <c r="J204" s="222">
        <f t="shared" si="30"/>
        <v>0</v>
      </c>
      <c r="K204" s="218" t="s">
        <v>153</v>
      </c>
      <c r="L204" s="37"/>
      <c r="M204" s="223" t="s">
        <v>1</v>
      </c>
      <c r="N204" s="224" t="s">
        <v>39</v>
      </c>
      <c r="O204" s="71"/>
      <c r="P204" s="192">
        <f t="shared" si="31"/>
        <v>0</v>
      </c>
      <c r="Q204" s="192">
        <v>0</v>
      </c>
      <c r="R204" s="192">
        <f t="shared" si="32"/>
        <v>0</v>
      </c>
      <c r="S204" s="192">
        <v>0</v>
      </c>
      <c r="T204" s="193">
        <f t="shared" si="33"/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4" t="s">
        <v>264</v>
      </c>
      <c r="AT204" s="194" t="s">
        <v>289</v>
      </c>
      <c r="AU204" s="194" t="s">
        <v>81</v>
      </c>
      <c r="AY204" s="16" t="s">
        <v>155</v>
      </c>
      <c r="BE204" s="118">
        <f t="shared" si="34"/>
        <v>0</v>
      </c>
      <c r="BF204" s="118">
        <f t="shared" si="35"/>
        <v>0</v>
      </c>
      <c r="BG204" s="118">
        <f t="shared" si="36"/>
        <v>0</v>
      </c>
      <c r="BH204" s="118">
        <f t="shared" si="37"/>
        <v>0</v>
      </c>
      <c r="BI204" s="118">
        <f t="shared" si="38"/>
        <v>0</v>
      </c>
      <c r="BJ204" s="16" t="s">
        <v>81</v>
      </c>
      <c r="BK204" s="118">
        <f t="shared" si="39"/>
        <v>0</v>
      </c>
      <c r="BL204" s="16" t="s">
        <v>264</v>
      </c>
      <c r="BM204" s="194" t="s">
        <v>397</v>
      </c>
    </row>
    <row r="205" spans="1:65" s="2" customFormat="1" ht="19.5">
      <c r="A205" s="34"/>
      <c r="B205" s="35"/>
      <c r="C205" s="36"/>
      <c r="D205" s="195" t="s">
        <v>158</v>
      </c>
      <c r="E205" s="36"/>
      <c r="F205" s="196" t="s">
        <v>398</v>
      </c>
      <c r="G205" s="36"/>
      <c r="H205" s="36"/>
      <c r="I205" s="197"/>
      <c r="J205" s="36"/>
      <c r="K205" s="36"/>
      <c r="L205" s="37"/>
      <c r="M205" s="198"/>
      <c r="N205" s="19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158</v>
      </c>
      <c r="AU205" s="16" t="s">
        <v>81</v>
      </c>
    </row>
    <row r="206" spans="1:65" s="2" customFormat="1" ht="24.2" customHeight="1">
      <c r="A206" s="34"/>
      <c r="B206" s="35"/>
      <c r="C206" s="216" t="s">
        <v>399</v>
      </c>
      <c r="D206" s="216" t="s">
        <v>289</v>
      </c>
      <c r="E206" s="217" t="s">
        <v>400</v>
      </c>
      <c r="F206" s="218" t="s">
        <v>401</v>
      </c>
      <c r="G206" s="219" t="s">
        <v>152</v>
      </c>
      <c r="H206" s="220">
        <v>1</v>
      </c>
      <c r="I206" s="221"/>
      <c r="J206" s="222">
        <f>ROUND(I206*H206,2)</f>
        <v>0</v>
      </c>
      <c r="K206" s="218" t="s">
        <v>1</v>
      </c>
      <c r="L206" s="37"/>
      <c r="M206" s="223" t="s">
        <v>1</v>
      </c>
      <c r="N206" s="224" t="s">
        <v>39</v>
      </c>
      <c r="O206" s="71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4" t="s">
        <v>184</v>
      </c>
      <c r="AT206" s="194" t="s">
        <v>289</v>
      </c>
      <c r="AU206" s="194" t="s">
        <v>81</v>
      </c>
      <c r="AY206" s="16" t="s">
        <v>155</v>
      </c>
      <c r="BE206" s="118">
        <f>IF(N206="základní",J206,0)</f>
        <v>0</v>
      </c>
      <c r="BF206" s="118">
        <f>IF(N206="snížená",J206,0)</f>
        <v>0</v>
      </c>
      <c r="BG206" s="118">
        <f>IF(N206="zákl. přenesená",J206,0)</f>
        <v>0</v>
      </c>
      <c r="BH206" s="118">
        <f>IF(N206="sníž. přenesená",J206,0)</f>
        <v>0</v>
      </c>
      <c r="BI206" s="118">
        <f>IF(N206="nulová",J206,0)</f>
        <v>0</v>
      </c>
      <c r="BJ206" s="16" t="s">
        <v>81</v>
      </c>
      <c r="BK206" s="118">
        <f>ROUND(I206*H206,2)</f>
        <v>0</v>
      </c>
      <c r="BL206" s="16" t="s">
        <v>184</v>
      </c>
      <c r="BM206" s="194" t="s">
        <v>402</v>
      </c>
    </row>
    <row r="207" spans="1:65" s="2" customFormat="1" ht="49.15" customHeight="1">
      <c r="A207" s="34"/>
      <c r="B207" s="35"/>
      <c r="C207" s="216" t="s">
        <v>403</v>
      </c>
      <c r="D207" s="216" t="s">
        <v>289</v>
      </c>
      <c r="E207" s="217" t="s">
        <v>404</v>
      </c>
      <c r="F207" s="218" t="s">
        <v>405</v>
      </c>
      <c r="G207" s="219" t="s">
        <v>152</v>
      </c>
      <c r="H207" s="220">
        <v>1</v>
      </c>
      <c r="I207" s="221"/>
      <c r="J207" s="222">
        <f>ROUND(I207*H207,2)</f>
        <v>0</v>
      </c>
      <c r="K207" s="218" t="s">
        <v>153</v>
      </c>
      <c r="L207" s="37"/>
      <c r="M207" s="223" t="s">
        <v>1</v>
      </c>
      <c r="N207" s="224" t="s">
        <v>39</v>
      </c>
      <c r="O207" s="71"/>
      <c r="P207" s="192">
        <f>O207*H207</f>
        <v>0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4" t="s">
        <v>264</v>
      </c>
      <c r="AT207" s="194" t="s">
        <v>289</v>
      </c>
      <c r="AU207" s="194" t="s">
        <v>81</v>
      </c>
      <c r="AY207" s="16" t="s">
        <v>155</v>
      </c>
      <c r="BE207" s="118">
        <f>IF(N207="základní",J207,0)</f>
        <v>0</v>
      </c>
      <c r="BF207" s="118">
        <f>IF(N207="snížená",J207,0)</f>
        <v>0</v>
      </c>
      <c r="BG207" s="118">
        <f>IF(N207="zákl. přenesená",J207,0)</f>
        <v>0</v>
      </c>
      <c r="BH207" s="118">
        <f>IF(N207="sníž. přenesená",J207,0)</f>
        <v>0</v>
      </c>
      <c r="BI207" s="118">
        <f>IF(N207="nulová",J207,0)</f>
        <v>0</v>
      </c>
      <c r="BJ207" s="16" t="s">
        <v>81</v>
      </c>
      <c r="BK207" s="118">
        <f>ROUND(I207*H207,2)</f>
        <v>0</v>
      </c>
      <c r="BL207" s="16" t="s">
        <v>264</v>
      </c>
      <c r="BM207" s="194" t="s">
        <v>406</v>
      </c>
    </row>
    <row r="208" spans="1:65" s="2" customFormat="1" ht="19.5">
      <c r="A208" s="34"/>
      <c r="B208" s="35"/>
      <c r="C208" s="36"/>
      <c r="D208" s="195" t="s">
        <v>158</v>
      </c>
      <c r="E208" s="36"/>
      <c r="F208" s="196" t="s">
        <v>407</v>
      </c>
      <c r="G208" s="36"/>
      <c r="H208" s="36"/>
      <c r="I208" s="197"/>
      <c r="J208" s="36"/>
      <c r="K208" s="36"/>
      <c r="L208" s="37"/>
      <c r="M208" s="198"/>
      <c r="N208" s="199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6" t="s">
        <v>158</v>
      </c>
      <c r="AU208" s="16" t="s">
        <v>81</v>
      </c>
    </row>
    <row r="209" spans="1:65" s="2" customFormat="1" ht="24.2" customHeight="1">
      <c r="A209" s="34"/>
      <c r="B209" s="35"/>
      <c r="C209" s="216" t="s">
        <v>408</v>
      </c>
      <c r="D209" s="216" t="s">
        <v>289</v>
      </c>
      <c r="E209" s="217" t="s">
        <v>409</v>
      </c>
      <c r="F209" s="218" t="s">
        <v>410</v>
      </c>
      <c r="G209" s="219" t="s">
        <v>152</v>
      </c>
      <c r="H209" s="220">
        <v>1</v>
      </c>
      <c r="I209" s="221"/>
      <c r="J209" s="222">
        <f t="shared" ref="J209:J219" si="40">ROUND(I209*H209,2)</f>
        <v>0</v>
      </c>
      <c r="K209" s="218" t="s">
        <v>153</v>
      </c>
      <c r="L209" s="37"/>
      <c r="M209" s="223" t="s">
        <v>1</v>
      </c>
      <c r="N209" s="224" t="s">
        <v>39</v>
      </c>
      <c r="O209" s="71"/>
      <c r="P209" s="192">
        <f t="shared" ref="P209:P219" si="41">O209*H209</f>
        <v>0</v>
      </c>
      <c r="Q209" s="192">
        <v>0</v>
      </c>
      <c r="R209" s="192">
        <f t="shared" ref="R209:R219" si="42">Q209*H209</f>
        <v>0</v>
      </c>
      <c r="S209" s="192">
        <v>0</v>
      </c>
      <c r="T209" s="193">
        <f t="shared" ref="T209:T219" si="43"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4" t="s">
        <v>264</v>
      </c>
      <c r="AT209" s="194" t="s">
        <v>289</v>
      </c>
      <c r="AU209" s="194" t="s">
        <v>81</v>
      </c>
      <c r="AY209" s="16" t="s">
        <v>155</v>
      </c>
      <c r="BE209" s="118">
        <f t="shared" ref="BE209:BE219" si="44">IF(N209="základní",J209,0)</f>
        <v>0</v>
      </c>
      <c r="BF209" s="118">
        <f t="shared" ref="BF209:BF219" si="45">IF(N209="snížená",J209,0)</f>
        <v>0</v>
      </c>
      <c r="BG209" s="118">
        <f t="shared" ref="BG209:BG219" si="46">IF(N209="zákl. přenesená",J209,0)</f>
        <v>0</v>
      </c>
      <c r="BH209" s="118">
        <f t="shared" ref="BH209:BH219" si="47">IF(N209="sníž. přenesená",J209,0)</f>
        <v>0</v>
      </c>
      <c r="BI209" s="118">
        <f t="shared" ref="BI209:BI219" si="48">IF(N209="nulová",J209,0)</f>
        <v>0</v>
      </c>
      <c r="BJ209" s="16" t="s">
        <v>81</v>
      </c>
      <c r="BK209" s="118">
        <f t="shared" ref="BK209:BK219" si="49">ROUND(I209*H209,2)</f>
        <v>0</v>
      </c>
      <c r="BL209" s="16" t="s">
        <v>264</v>
      </c>
      <c r="BM209" s="194" t="s">
        <v>411</v>
      </c>
    </row>
    <row r="210" spans="1:65" s="2" customFormat="1" ht="37.9" customHeight="1">
      <c r="A210" s="34"/>
      <c r="B210" s="35"/>
      <c r="C210" s="216" t="s">
        <v>412</v>
      </c>
      <c r="D210" s="216" t="s">
        <v>289</v>
      </c>
      <c r="E210" s="217" t="s">
        <v>413</v>
      </c>
      <c r="F210" s="218" t="s">
        <v>414</v>
      </c>
      <c r="G210" s="219" t="s">
        <v>152</v>
      </c>
      <c r="H210" s="220">
        <v>1</v>
      </c>
      <c r="I210" s="221"/>
      <c r="J210" s="222">
        <f t="shared" si="40"/>
        <v>0</v>
      </c>
      <c r="K210" s="218" t="s">
        <v>153</v>
      </c>
      <c r="L210" s="37"/>
      <c r="M210" s="223" t="s">
        <v>1</v>
      </c>
      <c r="N210" s="224" t="s">
        <v>39</v>
      </c>
      <c r="O210" s="71"/>
      <c r="P210" s="192">
        <f t="shared" si="41"/>
        <v>0</v>
      </c>
      <c r="Q210" s="192">
        <v>0</v>
      </c>
      <c r="R210" s="192">
        <f t="shared" si="42"/>
        <v>0</v>
      </c>
      <c r="S210" s="192">
        <v>0</v>
      </c>
      <c r="T210" s="193">
        <f t="shared" si="4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4" t="s">
        <v>264</v>
      </c>
      <c r="AT210" s="194" t="s">
        <v>289</v>
      </c>
      <c r="AU210" s="194" t="s">
        <v>81</v>
      </c>
      <c r="AY210" s="16" t="s">
        <v>155</v>
      </c>
      <c r="BE210" s="118">
        <f t="shared" si="44"/>
        <v>0</v>
      </c>
      <c r="BF210" s="118">
        <f t="shared" si="45"/>
        <v>0</v>
      </c>
      <c r="BG210" s="118">
        <f t="shared" si="46"/>
        <v>0</v>
      </c>
      <c r="BH210" s="118">
        <f t="shared" si="47"/>
        <v>0</v>
      </c>
      <c r="BI210" s="118">
        <f t="shared" si="48"/>
        <v>0</v>
      </c>
      <c r="BJ210" s="16" t="s">
        <v>81</v>
      </c>
      <c r="BK210" s="118">
        <f t="shared" si="49"/>
        <v>0</v>
      </c>
      <c r="BL210" s="16" t="s">
        <v>264</v>
      </c>
      <c r="BM210" s="194" t="s">
        <v>415</v>
      </c>
    </row>
    <row r="211" spans="1:65" s="2" customFormat="1" ht="24.2" customHeight="1">
      <c r="A211" s="34"/>
      <c r="B211" s="35"/>
      <c r="C211" s="216" t="s">
        <v>416</v>
      </c>
      <c r="D211" s="216" t="s">
        <v>289</v>
      </c>
      <c r="E211" s="217" t="s">
        <v>417</v>
      </c>
      <c r="F211" s="218" t="s">
        <v>418</v>
      </c>
      <c r="G211" s="219" t="s">
        <v>152</v>
      </c>
      <c r="H211" s="220">
        <v>1</v>
      </c>
      <c r="I211" s="221"/>
      <c r="J211" s="222">
        <f t="shared" si="40"/>
        <v>0</v>
      </c>
      <c r="K211" s="218" t="s">
        <v>153</v>
      </c>
      <c r="L211" s="37"/>
      <c r="M211" s="223" t="s">
        <v>1</v>
      </c>
      <c r="N211" s="224" t="s">
        <v>39</v>
      </c>
      <c r="O211" s="71"/>
      <c r="P211" s="192">
        <f t="shared" si="41"/>
        <v>0</v>
      </c>
      <c r="Q211" s="192">
        <v>0</v>
      </c>
      <c r="R211" s="192">
        <f t="shared" si="42"/>
        <v>0</v>
      </c>
      <c r="S211" s="192">
        <v>0</v>
      </c>
      <c r="T211" s="193">
        <f t="shared" si="43"/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4" t="s">
        <v>264</v>
      </c>
      <c r="AT211" s="194" t="s">
        <v>289</v>
      </c>
      <c r="AU211" s="194" t="s">
        <v>81</v>
      </c>
      <c r="AY211" s="16" t="s">
        <v>155</v>
      </c>
      <c r="BE211" s="118">
        <f t="shared" si="44"/>
        <v>0</v>
      </c>
      <c r="BF211" s="118">
        <f t="shared" si="45"/>
        <v>0</v>
      </c>
      <c r="BG211" s="118">
        <f t="shared" si="46"/>
        <v>0</v>
      </c>
      <c r="BH211" s="118">
        <f t="shared" si="47"/>
        <v>0</v>
      </c>
      <c r="BI211" s="118">
        <f t="shared" si="48"/>
        <v>0</v>
      </c>
      <c r="BJ211" s="16" t="s">
        <v>81</v>
      </c>
      <c r="BK211" s="118">
        <f t="shared" si="49"/>
        <v>0</v>
      </c>
      <c r="BL211" s="16" t="s">
        <v>264</v>
      </c>
      <c r="BM211" s="194" t="s">
        <v>419</v>
      </c>
    </row>
    <row r="212" spans="1:65" s="2" customFormat="1" ht="24.2" customHeight="1">
      <c r="A212" s="34"/>
      <c r="B212" s="35"/>
      <c r="C212" s="216" t="s">
        <v>420</v>
      </c>
      <c r="D212" s="216" t="s">
        <v>289</v>
      </c>
      <c r="E212" s="217" t="s">
        <v>421</v>
      </c>
      <c r="F212" s="218" t="s">
        <v>422</v>
      </c>
      <c r="G212" s="219" t="s">
        <v>152</v>
      </c>
      <c r="H212" s="220">
        <v>1</v>
      </c>
      <c r="I212" s="221"/>
      <c r="J212" s="222">
        <f t="shared" si="40"/>
        <v>0</v>
      </c>
      <c r="K212" s="218" t="s">
        <v>153</v>
      </c>
      <c r="L212" s="37"/>
      <c r="M212" s="223" t="s">
        <v>1</v>
      </c>
      <c r="N212" s="224" t="s">
        <v>39</v>
      </c>
      <c r="O212" s="71"/>
      <c r="P212" s="192">
        <f t="shared" si="41"/>
        <v>0</v>
      </c>
      <c r="Q212" s="192">
        <v>0</v>
      </c>
      <c r="R212" s="192">
        <f t="shared" si="42"/>
        <v>0</v>
      </c>
      <c r="S212" s="192">
        <v>0</v>
      </c>
      <c r="T212" s="193">
        <f t="shared" si="43"/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4" t="s">
        <v>264</v>
      </c>
      <c r="AT212" s="194" t="s">
        <v>289</v>
      </c>
      <c r="AU212" s="194" t="s">
        <v>81</v>
      </c>
      <c r="AY212" s="16" t="s">
        <v>155</v>
      </c>
      <c r="BE212" s="118">
        <f t="shared" si="44"/>
        <v>0</v>
      </c>
      <c r="BF212" s="118">
        <f t="shared" si="45"/>
        <v>0</v>
      </c>
      <c r="BG212" s="118">
        <f t="shared" si="46"/>
        <v>0</v>
      </c>
      <c r="BH212" s="118">
        <f t="shared" si="47"/>
        <v>0</v>
      </c>
      <c r="BI212" s="118">
        <f t="shared" si="48"/>
        <v>0</v>
      </c>
      <c r="BJ212" s="16" t="s">
        <v>81</v>
      </c>
      <c r="BK212" s="118">
        <f t="shared" si="49"/>
        <v>0</v>
      </c>
      <c r="BL212" s="16" t="s">
        <v>264</v>
      </c>
      <c r="BM212" s="194" t="s">
        <v>423</v>
      </c>
    </row>
    <row r="213" spans="1:65" s="2" customFormat="1" ht="24.2" customHeight="1">
      <c r="A213" s="34"/>
      <c r="B213" s="35"/>
      <c r="C213" s="216" t="s">
        <v>424</v>
      </c>
      <c r="D213" s="216" t="s">
        <v>289</v>
      </c>
      <c r="E213" s="217" t="s">
        <v>425</v>
      </c>
      <c r="F213" s="218" t="s">
        <v>426</v>
      </c>
      <c r="G213" s="219" t="s">
        <v>152</v>
      </c>
      <c r="H213" s="220">
        <v>1</v>
      </c>
      <c r="I213" s="221"/>
      <c r="J213" s="222">
        <f t="shared" si="40"/>
        <v>0</v>
      </c>
      <c r="K213" s="218" t="s">
        <v>153</v>
      </c>
      <c r="L213" s="37"/>
      <c r="M213" s="223" t="s">
        <v>1</v>
      </c>
      <c r="N213" s="224" t="s">
        <v>39</v>
      </c>
      <c r="O213" s="71"/>
      <c r="P213" s="192">
        <f t="shared" si="41"/>
        <v>0</v>
      </c>
      <c r="Q213" s="192">
        <v>0</v>
      </c>
      <c r="R213" s="192">
        <f t="shared" si="42"/>
        <v>0</v>
      </c>
      <c r="S213" s="192">
        <v>0</v>
      </c>
      <c r="T213" s="193">
        <f t="shared" si="43"/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4" t="s">
        <v>264</v>
      </c>
      <c r="AT213" s="194" t="s">
        <v>289</v>
      </c>
      <c r="AU213" s="194" t="s">
        <v>81</v>
      </c>
      <c r="AY213" s="16" t="s">
        <v>155</v>
      </c>
      <c r="BE213" s="118">
        <f t="shared" si="44"/>
        <v>0</v>
      </c>
      <c r="BF213" s="118">
        <f t="shared" si="45"/>
        <v>0</v>
      </c>
      <c r="BG213" s="118">
        <f t="shared" si="46"/>
        <v>0</v>
      </c>
      <c r="BH213" s="118">
        <f t="shared" si="47"/>
        <v>0</v>
      </c>
      <c r="BI213" s="118">
        <f t="shared" si="48"/>
        <v>0</v>
      </c>
      <c r="BJ213" s="16" t="s">
        <v>81</v>
      </c>
      <c r="BK213" s="118">
        <f t="shared" si="49"/>
        <v>0</v>
      </c>
      <c r="BL213" s="16" t="s">
        <v>264</v>
      </c>
      <c r="BM213" s="194" t="s">
        <v>427</v>
      </c>
    </row>
    <row r="214" spans="1:65" s="2" customFormat="1" ht="24.2" customHeight="1">
      <c r="A214" s="34"/>
      <c r="B214" s="35"/>
      <c r="C214" s="216" t="s">
        <v>428</v>
      </c>
      <c r="D214" s="216" t="s">
        <v>289</v>
      </c>
      <c r="E214" s="217" t="s">
        <v>429</v>
      </c>
      <c r="F214" s="218" t="s">
        <v>430</v>
      </c>
      <c r="G214" s="219" t="s">
        <v>152</v>
      </c>
      <c r="H214" s="220">
        <v>20</v>
      </c>
      <c r="I214" s="221"/>
      <c r="J214" s="222">
        <f t="shared" si="40"/>
        <v>0</v>
      </c>
      <c r="K214" s="218" t="s">
        <v>153</v>
      </c>
      <c r="L214" s="37"/>
      <c r="M214" s="223" t="s">
        <v>1</v>
      </c>
      <c r="N214" s="224" t="s">
        <v>39</v>
      </c>
      <c r="O214" s="71"/>
      <c r="P214" s="192">
        <f t="shared" si="41"/>
        <v>0</v>
      </c>
      <c r="Q214" s="192">
        <v>0</v>
      </c>
      <c r="R214" s="192">
        <f t="shared" si="42"/>
        <v>0</v>
      </c>
      <c r="S214" s="192">
        <v>0</v>
      </c>
      <c r="T214" s="193">
        <f t="shared" si="43"/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4" t="s">
        <v>264</v>
      </c>
      <c r="AT214" s="194" t="s">
        <v>289</v>
      </c>
      <c r="AU214" s="194" t="s">
        <v>81</v>
      </c>
      <c r="AY214" s="16" t="s">
        <v>155</v>
      </c>
      <c r="BE214" s="118">
        <f t="shared" si="44"/>
        <v>0</v>
      </c>
      <c r="BF214" s="118">
        <f t="shared" si="45"/>
        <v>0</v>
      </c>
      <c r="BG214" s="118">
        <f t="shared" si="46"/>
        <v>0</v>
      </c>
      <c r="BH214" s="118">
        <f t="shared" si="47"/>
        <v>0</v>
      </c>
      <c r="BI214" s="118">
        <f t="shared" si="48"/>
        <v>0</v>
      </c>
      <c r="BJ214" s="16" t="s">
        <v>81</v>
      </c>
      <c r="BK214" s="118">
        <f t="shared" si="49"/>
        <v>0</v>
      </c>
      <c r="BL214" s="16" t="s">
        <v>264</v>
      </c>
      <c r="BM214" s="194" t="s">
        <v>431</v>
      </c>
    </row>
    <row r="215" spans="1:65" s="2" customFormat="1" ht="24.2" customHeight="1">
      <c r="A215" s="34"/>
      <c r="B215" s="35"/>
      <c r="C215" s="216" t="s">
        <v>432</v>
      </c>
      <c r="D215" s="216" t="s">
        <v>289</v>
      </c>
      <c r="E215" s="217" t="s">
        <v>433</v>
      </c>
      <c r="F215" s="218" t="s">
        <v>434</v>
      </c>
      <c r="G215" s="219" t="s">
        <v>152</v>
      </c>
      <c r="H215" s="220">
        <v>20</v>
      </c>
      <c r="I215" s="221"/>
      <c r="J215" s="222">
        <f t="shared" si="40"/>
        <v>0</v>
      </c>
      <c r="K215" s="218" t="s">
        <v>153</v>
      </c>
      <c r="L215" s="37"/>
      <c r="M215" s="223" t="s">
        <v>1</v>
      </c>
      <c r="N215" s="224" t="s">
        <v>39</v>
      </c>
      <c r="O215" s="71"/>
      <c r="P215" s="192">
        <f t="shared" si="41"/>
        <v>0</v>
      </c>
      <c r="Q215" s="192">
        <v>0</v>
      </c>
      <c r="R215" s="192">
        <f t="shared" si="42"/>
        <v>0</v>
      </c>
      <c r="S215" s="192">
        <v>0</v>
      </c>
      <c r="T215" s="193">
        <f t="shared" si="4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4" t="s">
        <v>264</v>
      </c>
      <c r="AT215" s="194" t="s">
        <v>289</v>
      </c>
      <c r="AU215" s="194" t="s">
        <v>81</v>
      </c>
      <c r="AY215" s="16" t="s">
        <v>155</v>
      </c>
      <c r="BE215" s="118">
        <f t="shared" si="44"/>
        <v>0</v>
      </c>
      <c r="BF215" s="118">
        <f t="shared" si="45"/>
        <v>0</v>
      </c>
      <c r="BG215" s="118">
        <f t="shared" si="46"/>
        <v>0</v>
      </c>
      <c r="BH215" s="118">
        <f t="shared" si="47"/>
        <v>0</v>
      </c>
      <c r="BI215" s="118">
        <f t="shared" si="48"/>
        <v>0</v>
      </c>
      <c r="BJ215" s="16" t="s">
        <v>81</v>
      </c>
      <c r="BK215" s="118">
        <f t="shared" si="49"/>
        <v>0</v>
      </c>
      <c r="BL215" s="16" t="s">
        <v>264</v>
      </c>
      <c r="BM215" s="194" t="s">
        <v>435</v>
      </c>
    </row>
    <row r="216" spans="1:65" s="2" customFormat="1" ht="24.2" customHeight="1">
      <c r="A216" s="34"/>
      <c r="B216" s="35"/>
      <c r="C216" s="216" t="s">
        <v>436</v>
      </c>
      <c r="D216" s="216" t="s">
        <v>289</v>
      </c>
      <c r="E216" s="217" t="s">
        <v>437</v>
      </c>
      <c r="F216" s="218" t="s">
        <v>438</v>
      </c>
      <c r="G216" s="219" t="s">
        <v>152</v>
      </c>
      <c r="H216" s="220">
        <v>3</v>
      </c>
      <c r="I216" s="221"/>
      <c r="J216" s="222">
        <f t="shared" si="40"/>
        <v>0</v>
      </c>
      <c r="K216" s="218" t="s">
        <v>153</v>
      </c>
      <c r="L216" s="37"/>
      <c r="M216" s="223" t="s">
        <v>1</v>
      </c>
      <c r="N216" s="224" t="s">
        <v>39</v>
      </c>
      <c r="O216" s="71"/>
      <c r="P216" s="192">
        <f t="shared" si="41"/>
        <v>0</v>
      </c>
      <c r="Q216" s="192">
        <v>0</v>
      </c>
      <c r="R216" s="192">
        <f t="shared" si="42"/>
        <v>0</v>
      </c>
      <c r="S216" s="192">
        <v>0</v>
      </c>
      <c r="T216" s="193">
        <f t="shared" si="4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4" t="s">
        <v>264</v>
      </c>
      <c r="AT216" s="194" t="s">
        <v>289</v>
      </c>
      <c r="AU216" s="194" t="s">
        <v>81</v>
      </c>
      <c r="AY216" s="16" t="s">
        <v>155</v>
      </c>
      <c r="BE216" s="118">
        <f t="shared" si="44"/>
        <v>0</v>
      </c>
      <c r="BF216" s="118">
        <f t="shared" si="45"/>
        <v>0</v>
      </c>
      <c r="BG216" s="118">
        <f t="shared" si="46"/>
        <v>0</v>
      </c>
      <c r="BH216" s="118">
        <f t="shared" si="47"/>
        <v>0</v>
      </c>
      <c r="BI216" s="118">
        <f t="shared" si="48"/>
        <v>0</v>
      </c>
      <c r="BJ216" s="16" t="s">
        <v>81</v>
      </c>
      <c r="BK216" s="118">
        <f t="shared" si="49"/>
        <v>0</v>
      </c>
      <c r="BL216" s="16" t="s">
        <v>264</v>
      </c>
      <c r="BM216" s="194" t="s">
        <v>439</v>
      </c>
    </row>
    <row r="217" spans="1:65" s="2" customFormat="1" ht="24.2" customHeight="1">
      <c r="A217" s="34"/>
      <c r="B217" s="35"/>
      <c r="C217" s="216" t="s">
        <v>440</v>
      </c>
      <c r="D217" s="216" t="s">
        <v>289</v>
      </c>
      <c r="E217" s="217" t="s">
        <v>441</v>
      </c>
      <c r="F217" s="218" t="s">
        <v>442</v>
      </c>
      <c r="G217" s="219" t="s">
        <v>152</v>
      </c>
      <c r="H217" s="220">
        <v>1</v>
      </c>
      <c r="I217" s="221"/>
      <c r="J217" s="222">
        <f t="shared" si="40"/>
        <v>0</v>
      </c>
      <c r="K217" s="218" t="s">
        <v>153</v>
      </c>
      <c r="L217" s="37"/>
      <c r="M217" s="223" t="s">
        <v>1</v>
      </c>
      <c r="N217" s="224" t="s">
        <v>39</v>
      </c>
      <c r="O217" s="71"/>
      <c r="P217" s="192">
        <f t="shared" si="41"/>
        <v>0</v>
      </c>
      <c r="Q217" s="192">
        <v>0</v>
      </c>
      <c r="R217" s="192">
        <f t="shared" si="42"/>
        <v>0</v>
      </c>
      <c r="S217" s="192">
        <v>0</v>
      </c>
      <c r="T217" s="193">
        <f t="shared" si="4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4" t="s">
        <v>264</v>
      </c>
      <c r="AT217" s="194" t="s">
        <v>289</v>
      </c>
      <c r="AU217" s="194" t="s">
        <v>81</v>
      </c>
      <c r="AY217" s="16" t="s">
        <v>155</v>
      </c>
      <c r="BE217" s="118">
        <f t="shared" si="44"/>
        <v>0</v>
      </c>
      <c r="BF217" s="118">
        <f t="shared" si="45"/>
        <v>0</v>
      </c>
      <c r="BG217" s="118">
        <f t="shared" si="46"/>
        <v>0</v>
      </c>
      <c r="BH217" s="118">
        <f t="shared" si="47"/>
        <v>0</v>
      </c>
      <c r="BI217" s="118">
        <f t="shared" si="48"/>
        <v>0</v>
      </c>
      <c r="BJ217" s="16" t="s">
        <v>81</v>
      </c>
      <c r="BK217" s="118">
        <f t="shared" si="49"/>
        <v>0</v>
      </c>
      <c r="BL217" s="16" t="s">
        <v>264</v>
      </c>
      <c r="BM217" s="194" t="s">
        <v>443</v>
      </c>
    </row>
    <row r="218" spans="1:65" s="2" customFormat="1" ht="24.2" customHeight="1">
      <c r="A218" s="34"/>
      <c r="B218" s="35"/>
      <c r="C218" s="216" t="s">
        <v>444</v>
      </c>
      <c r="D218" s="216" t="s">
        <v>289</v>
      </c>
      <c r="E218" s="217" t="s">
        <v>445</v>
      </c>
      <c r="F218" s="218" t="s">
        <v>446</v>
      </c>
      <c r="G218" s="219" t="s">
        <v>152</v>
      </c>
      <c r="H218" s="220">
        <v>20</v>
      </c>
      <c r="I218" s="221"/>
      <c r="J218" s="222">
        <f t="shared" si="40"/>
        <v>0</v>
      </c>
      <c r="K218" s="218" t="s">
        <v>153</v>
      </c>
      <c r="L218" s="37"/>
      <c r="M218" s="223" t="s">
        <v>1</v>
      </c>
      <c r="N218" s="224" t="s">
        <v>39</v>
      </c>
      <c r="O218" s="71"/>
      <c r="P218" s="192">
        <f t="shared" si="41"/>
        <v>0</v>
      </c>
      <c r="Q218" s="192">
        <v>0</v>
      </c>
      <c r="R218" s="192">
        <f t="shared" si="42"/>
        <v>0</v>
      </c>
      <c r="S218" s="192">
        <v>0</v>
      </c>
      <c r="T218" s="193">
        <f t="shared" si="4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4" t="s">
        <v>264</v>
      </c>
      <c r="AT218" s="194" t="s">
        <v>289</v>
      </c>
      <c r="AU218" s="194" t="s">
        <v>81</v>
      </c>
      <c r="AY218" s="16" t="s">
        <v>155</v>
      </c>
      <c r="BE218" s="118">
        <f t="shared" si="44"/>
        <v>0</v>
      </c>
      <c r="BF218" s="118">
        <f t="shared" si="45"/>
        <v>0</v>
      </c>
      <c r="BG218" s="118">
        <f t="shared" si="46"/>
        <v>0</v>
      </c>
      <c r="BH218" s="118">
        <f t="shared" si="47"/>
        <v>0</v>
      </c>
      <c r="BI218" s="118">
        <f t="shared" si="48"/>
        <v>0</v>
      </c>
      <c r="BJ218" s="16" t="s">
        <v>81</v>
      </c>
      <c r="BK218" s="118">
        <f t="shared" si="49"/>
        <v>0</v>
      </c>
      <c r="BL218" s="16" t="s">
        <v>264</v>
      </c>
      <c r="BM218" s="194" t="s">
        <v>447</v>
      </c>
    </row>
    <row r="219" spans="1:65" s="2" customFormat="1" ht="24.2" customHeight="1">
      <c r="A219" s="34"/>
      <c r="B219" s="35"/>
      <c r="C219" s="216" t="s">
        <v>448</v>
      </c>
      <c r="D219" s="216" t="s">
        <v>289</v>
      </c>
      <c r="E219" s="217" t="s">
        <v>449</v>
      </c>
      <c r="F219" s="218" t="s">
        <v>450</v>
      </c>
      <c r="G219" s="219" t="s">
        <v>152</v>
      </c>
      <c r="H219" s="220">
        <v>5</v>
      </c>
      <c r="I219" s="221"/>
      <c r="J219" s="222">
        <f t="shared" si="40"/>
        <v>0</v>
      </c>
      <c r="K219" s="218" t="s">
        <v>153</v>
      </c>
      <c r="L219" s="37"/>
      <c r="M219" s="223" t="s">
        <v>1</v>
      </c>
      <c r="N219" s="224" t="s">
        <v>39</v>
      </c>
      <c r="O219" s="71"/>
      <c r="P219" s="192">
        <f t="shared" si="41"/>
        <v>0</v>
      </c>
      <c r="Q219" s="192">
        <v>0</v>
      </c>
      <c r="R219" s="192">
        <f t="shared" si="42"/>
        <v>0</v>
      </c>
      <c r="S219" s="192">
        <v>0</v>
      </c>
      <c r="T219" s="193">
        <f t="shared" si="4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4" t="s">
        <v>264</v>
      </c>
      <c r="AT219" s="194" t="s">
        <v>289</v>
      </c>
      <c r="AU219" s="194" t="s">
        <v>81</v>
      </c>
      <c r="AY219" s="16" t="s">
        <v>155</v>
      </c>
      <c r="BE219" s="118">
        <f t="shared" si="44"/>
        <v>0</v>
      </c>
      <c r="BF219" s="118">
        <f t="shared" si="45"/>
        <v>0</v>
      </c>
      <c r="BG219" s="118">
        <f t="shared" si="46"/>
        <v>0</v>
      </c>
      <c r="BH219" s="118">
        <f t="shared" si="47"/>
        <v>0</v>
      </c>
      <c r="BI219" s="118">
        <f t="shared" si="48"/>
        <v>0</v>
      </c>
      <c r="BJ219" s="16" t="s">
        <v>81</v>
      </c>
      <c r="BK219" s="118">
        <f t="shared" si="49"/>
        <v>0</v>
      </c>
      <c r="BL219" s="16" t="s">
        <v>264</v>
      </c>
      <c r="BM219" s="194" t="s">
        <v>451</v>
      </c>
    </row>
    <row r="220" spans="1:65" s="2" customFormat="1" ht="19.5">
      <c r="A220" s="34"/>
      <c r="B220" s="35"/>
      <c r="C220" s="36"/>
      <c r="D220" s="195" t="s">
        <v>158</v>
      </c>
      <c r="E220" s="36"/>
      <c r="F220" s="196" t="s">
        <v>271</v>
      </c>
      <c r="G220" s="36"/>
      <c r="H220" s="36"/>
      <c r="I220" s="197"/>
      <c r="J220" s="36"/>
      <c r="K220" s="36"/>
      <c r="L220" s="37"/>
      <c r="M220" s="198"/>
      <c r="N220" s="199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6" t="s">
        <v>158</v>
      </c>
      <c r="AU220" s="16" t="s">
        <v>81</v>
      </c>
    </row>
    <row r="221" spans="1:65" s="2" customFormat="1" ht="24.2" customHeight="1">
      <c r="A221" s="34"/>
      <c r="B221" s="35"/>
      <c r="C221" s="216" t="s">
        <v>452</v>
      </c>
      <c r="D221" s="216" t="s">
        <v>289</v>
      </c>
      <c r="E221" s="217" t="s">
        <v>453</v>
      </c>
      <c r="F221" s="218" t="s">
        <v>454</v>
      </c>
      <c r="G221" s="219" t="s">
        <v>152</v>
      </c>
      <c r="H221" s="220">
        <v>4</v>
      </c>
      <c r="I221" s="221"/>
      <c r="J221" s="222">
        <f>ROUND(I221*H221,2)</f>
        <v>0</v>
      </c>
      <c r="K221" s="218" t="s">
        <v>153</v>
      </c>
      <c r="L221" s="37"/>
      <c r="M221" s="223" t="s">
        <v>1</v>
      </c>
      <c r="N221" s="224" t="s">
        <v>39</v>
      </c>
      <c r="O221" s="71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4" t="s">
        <v>264</v>
      </c>
      <c r="AT221" s="194" t="s">
        <v>289</v>
      </c>
      <c r="AU221" s="194" t="s">
        <v>81</v>
      </c>
      <c r="AY221" s="16" t="s">
        <v>155</v>
      </c>
      <c r="BE221" s="118">
        <f>IF(N221="základní",J221,0)</f>
        <v>0</v>
      </c>
      <c r="BF221" s="118">
        <f>IF(N221="snížená",J221,0)</f>
        <v>0</v>
      </c>
      <c r="BG221" s="118">
        <f>IF(N221="zákl. přenesená",J221,0)</f>
        <v>0</v>
      </c>
      <c r="BH221" s="118">
        <f>IF(N221="sníž. přenesená",J221,0)</f>
        <v>0</v>
      </c>
      <c r="BI221" s="118">
        <f>IF(N221="nulová",J221,0)</f>
        <v>0</v>
      </c>
      <c r="BJ221" s="16" t="s">
        <v>81</v>
      </c>
      <c r="BK221" s="118">
        <f>ROUND(I221*H221,2)</f>
        <v>0</v>
      </c>
      <c r="BL221" s="16" t="s">
        <v>264</v>
      </c>
      <c r="BM221" s="194" t="s">
        <v>455</v>
      </c>
    </row>
    <row r="222" spans="1:65" s="2" customFormat="1" ht="19.5">
      <c r="A222" s="34"/>
      <c r="B222" s="35"/>
      <c r="C222" s="36"/>
      <c r="D222" s="195" t="s">
        <v>158</v>
      </c>
      <c r="E222" s="36"/>
      <c r="F222" s="196" t="s">
        <v>456</v>
      </c>
      <c r="G222" s="36"/>
      <c r="H222" s="36"/>
      <c r="I222" s="197"/>
      <c r="J222" s="36"/>
      <c r="K222" s="36"/>
      <c r="L222" s="37"/>
      <c r="M222" s="198"/>
      <c r="N222" s="199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158</v>
      </c>
      <c r="AU222" s="16" t="s">
        <v>81</v>
      </c>
    </row>
    <row r="223" spans="1:65" s="2" customFormat="1" ht="37.9" customHeight="1">
      <c r="A223" s="34"/>
      <c r="B223" s="35"/>
      <c r="C223" s="216" t="s">
        <v>457</v>
      </c>
      <c r="D223" s="216" t="s">
        <v>289</v>
      </c>
      <c r="E223" s="217" t="s">
        <v>458</v>
      </c>
      <c r="F223" s="218" t="s">
        <v>459</v>
      </c>
      <c r="G223" s="219" t="s">
        <v>152</v>
      </c>
      <c r="H223" s="220">
        <v>1</v>
      </c>
      <c r="I223" s="221"/>
      <c r="J223" s="222">
        <f t="shared" ref="J223:J233" si="50">ROUND(I223*H223,2)</f>
        <v>0</v>
      </c>
      <c r="K223" s="218" t="s">
        <v>153</v>
      </c>
      <c r="L223" s="37"/>
      <c r="M223" s="223" t="s">
        <v>1</v>
      </c>
      <c r="N223" s="224" t="s">
        <v>39</v>
      </c>
      <c r="O223" s="71"/>
      <c r="P223" s="192">
        <f t="shared" ref="P223:P233" si="51">O223*H223</f>
        <v>0</v>
      </c>
      <c r="Q223" s="192">
        <v>0</v>
      </c>
      <c r="R223" s="192">
        <f t="shared" ref="R223:R233" si="52">Q223*H223</f>
        <v>0</v>
      </c>
      <c r="S223" s="192">
        <v>0</v>
      </c>
      <c r="T223" s="193">
        <f t="shared" ref="T223:T233" si="53"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4" t="s">
        <v>264</v>
      </c>
      <c r="AT223" s="194" t="s">
        <v>289</v>
      </c>
      <c r="AU223" s="194" t="s">
        <v>81</v>
      </c>
      <c r="AY223" s="16" t="s">
        <v>155</v>
      </c>
      <c r="BE223" s="118">
        <f t="shared" ref="BE223:BE233" si="54">IF(N223="základní",J223,0)</f>
        <v>0</v>
      </c>
      <c r="BF223" s="118">
        <f t="shared" ref="BF223:BF233" si="55">IF(N223="snížená",J223,0)</f>
        <v>0</v>
      </c>
      <c r="BG223" s="118">
        <f t="shared" ref="BG223:BG233" si="56">IF(N223="zákl. přenesená",J223,0)</f>
        <v>0</v>
      </c>
      <c r="BH223" s="118">
        <f t="shared" ref="BH223:BH233" si="57">IF(N223="sníž. přenesená",J223,0)</f>
        <v>0</v>
      </c>
      <c r="BI223" s="118">
        <f t="shared" ref="BI223:BI233" si="58">IF(N223="nulová",J223,0)</f>
        <v>0</v>
      </c>
      <c r="BJ223" s="16" t="s">
        <v>81</v>
      </c>
      <c r="BK223" s="118">
        <f t="shared" ref="BK223:BK233" si="59">ROUND(I223*H223,2)</f>
        <v>0</v>
      </c>
      <c r="BL223" s="16" t="s">
        <v>264</v>
      </c>
      <c r="BM223" s="194" t="s">
        <v>460</v>
      </c>
    </row>
    <row r="224" spans="1:65" s="2" customFormat="1" ht="24.2" customHeight="1">
      <c r="A224" s="34"/>
      <c r="B224" s="35"/>
      <c r="C224" s="216" t="s">
        <v>461</v>
      </c>
      <c r="D224" s="216" t="s">
        <v>289</v>
      </c>
      <c r="E224" s="217" t="s">
        <v>462</v>
      </c>
      <c r="F224" s="218" t="s">
        <v>463</v>
      </c>
      <c r="G224" s="219" t="s">
        <v>152</v>
      </c>
      <c r="H224" s="220">
        <v>3</v>
      </c>
      <c r="I224" s="221"/>
      <c r="J224" s="222">
        <f t="shared" si="50"/>
        <v>0</v>
      </c>
      <c r="K224" s="218" t="s">
        <v>153</v>
      </c>
      <c r="L224" s="37"/>
      <c r="M224" s="223" t="s">
        <v>1</v>
      </c>
      <c r="N224" s="224" t="s">
        <v>39</v>
      </c>
      <c r="O224" s="71"/>
      <c r="P224" s="192">
        <f t="shared" si="51"/>
        <v>0</v>
      </c>
      <c r="Q224" s="192">
        <v>0</v>
      </c>
      <c r="R224" s="192">
        <f t="shared" si="52"/>
        <v>0</v>
      </c>
      <c r="S224" s="192">
        <v>0</v>
      </c>
      <c r="T224" s="193">
        <f t="shared" si="5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4" t="s">
        <v>264</v>
      </c>
      <c r="AT224" s="194" t="s">
        <v>289</v>
      </c>
      <c r="AU224" s="194" t="s">
        <v>81</v>
      </c>
      <c r="AY224" s="16" t="s">
        <v>155</v>
      </c>
      <c r="BE224" s="118">
        <f t="shared" si="54"/>
        <v>0</v>
      </c>
      <c r="BF224" s="118">
        <f t="shared" si="55"/>
        <v>0</v>
      </c>
      <c r="BG224" s="118">
        <f t="shared" si="56"/>
        <v>0</v>
      </c>
      <c r="BH224" s="118">
        <f t="shared" si="57"/>
        <v>0</v>
      </c>
      <c r="BI224" s="118">
        <f t="shared" si="58"/>
        <v>0</v>
      </c>
      <c r="BJ224" s="16" t="s">
        <v>81</v>
      </c>
      <c r="BK224" s="118">
        <f t="shared" si="59"/>
        <v>0</v>
      </c>
      <c r="BL224" s="16" t="s">
        <v>264</v>
      </c>
      <c r="BM224" s="194" t="s">
        <v>464</v>
      </c>
    </row>
    <row r="225" spans="1:65" s="2" customFormat="1" ht="49.15" customHeight="1">
      <c r="A225" s="34"/>
      <c r="B225" s="35"/>
      <c r="C225" s="216" t="s">
        <v>465</v>
      </c>
      <c r="D225" s="216" t="s">
        <v>289</v>
      </c>
      <c r="E225" s="217" t="s">
        <v>466</v>
      </c>
      <c r="F225" s="218" t="s">
        <v>467</v>
      </c>
      <c r="G225" s="219" t="s">
        <v>152</v>
      </c>
      <c r="H225" s="220">
        <v>1</v>
      </c>
      <c r="I225" s="221"/>
      <c r="J225" s="222">
        <f t="shared" si="50"/>
        <v>0</v>
      </c>
      <c r="K225" s="218" t="s">
        <v>153</v>
      </c>
      <c r="L225" s="37"/>
      <c r="M225" s="223" t="s">
        <v>1</v>
      </c>
      <c r="N225" s="224" t="s">
        <v>39</v>
      </c>
      <c r="O225" s="71"/>
      <c r="P225" s="192">
        <f t="shared" si="51"/>
        <v>0</v>
      </c>
      <c r="Q225" s="192">
        <v>0</v>
      </c>
      <c r="R225" s="192">
        <f t="shared" si="52"/>
        <v>0</v>
      </c>
      <c r="S225" s="192">
        <v>0</v>
      </c>
      <c r="T225" s="193">
        <f t="shared" si="5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4" t="s">
        <v>264</v>
      </c>
      <c r="AT225" s="194" t="s">
        <v>289</v>
      </c>
      <c r="AU225" s="194" t="s">
        <v>81</v>
      </c>
      <c r="AY225" s="16" t="s">
        <v>155</v>
      </c>
      <c r="BE225" s="118">
        <f t="shared" si="54"/>
        <v>0</v>
      </c>
      <c r="BF225" s="118">
        <f t="shared" si="55"/>
        <v>0</v>
      </c>
      <c r="BG225" s="118">
        <f t="shared" si="56"/>
        <v>0</v>
      </c>
      <c r="BH225" s="118">
        <f t="shared" si="57"/>
        <v>0</v>
      </c>
      <c r="BI225" s="118">
        <f t="shared" si="58"/>
        <v>0</v>
      </c>
      <c r="BJ225" s="16" t="s">
        <v>81</v>
      </c>
      <c r="BK225" s="118">
        <f t="shared" si="59"/>
        <v>0</v>
      </c>
      <c r="BL225" s="16" t="s">
        <v>264</v>
      </c>
      <c r="BM225" s="194" t="s">
        <v>468</v>
      </c>
    </row>
    <row r="226" spans="1:65" s="2" customFormat="1" ht="49.15" customHeight="1">
      <c r="A226" s="34"/>
      <c r="B226" s="35"/>
      <c r="C226" s="216" t="s">
        <v>469</v>
      </c>
      <c r="D226" s="216" t="s">
        <v>289</v>
      </c>
      <c r="E226" s="217" t="s">
        <v>470</v>
      </c>
      <c r="F226" s="218" t="s">
        <v>471</v>
      </c>
      <c r="G226" s="219" t="s">
        <v>152</v>
      </c>
      <c r="H226" s="220">
        <v>3</v>
      </c>
      <c r="I226" s="221"/>
      <c r="J226" s="222">
        <f t="shared" si="50"/>
        <v>0</v>
      </c>
      <c r="K226" s="218" t="s">
        <v>153</v>
      </c>
      <c r="L226" s="37"/>
      <c r="M226" s="223" t="s">
        <v>1</v>
      </c>
      <c r="N226" s="224" t="s">
        <v>39</v>
      </c>
      <c r="O226" s="71"/>
      <c r="P226" s="192">
        <f t="shared" si="51"/>
        <v>0</v>
      </c>
      <c r="Q226" s="192">
        <v>0</v>
      </c>
      <c r="R226" s="192">
        <f t="shared" si="52"/>
        <v>0</v>
      </c>
      <c r="S226" s="192">
        <v>0</v>
      </c>
      <c r="T226" s="193">
        <f t="shared" si="5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4" t="s">
        <v>264</v>
      </c>
      <c r="AT226" s="194" t="s">
        <v>289</v>
      </c>
      <c r="AU226" s="194" t="s">
        <v>81</v>
      </c>
      <c r="AY226" s="16" t="s">
        <v>155</v>
      </c>
      <c r="BE226" s="118">
        <f t="shared" si="54"/>
        <v>0</v>
      </c>
      <c r="BF226" s="118">
        <f t="shared" si="55"/>
        <v>0</v>
      </c>
      <c r="BG226" s="118">
        <f t="shared" si="56"/>
        <v>0</v>
      </c>
      <c r="BH226" s="118">
        <f t="shared" si="57"/>
        <v>0</v>
      </c>
      <c r="BI226" s="118">
        <f t="shared" si="58"/>
        <v>0</v>
      </c>
      <c r="BJ226" s="16" t="s">
        <v>81</v>
      </c>
      <c r="BK226" s="118">
        <f t="shared" si="59"/>
        <v>0</v>
      </c>
      <c r="BL226" s="16" t="s">
        <v>264</v>
      </c>
      <c r="BM226" s="194" t="s">
        <v>472</v>
      </c>
    </row>
    <row r="227" spans="1:65" s="2" customFormat="1" ht="24.2" customHeight="1">
      <c r="A227" s="34"/>
      <c r="B227" s="35"/>
      <c r="C227" s="216" t="s">
        <v>473</v>
      </c>
      <c r="D227" s="216" t="s">
        <v>289</v>
      </c>
      <c r="E227" s="217" t="s">
        <v>474</v>
      </c>
      <c r="F227" s="218" t="s">
        <v>475</v>
      </c>
      <c r="G227" s="219" t="s">
        <v>152</v>
      </c>
      <c r="H227" s="220">
        <v>1</v>
      </c>
      <c r="I227" s="221"/>
      <c r="J227" s="222">
        <f t="shared" si="50"/>
        <v>0</v>
      </c>
      <c r="K227" s="218" t="s">
        <v>153</v>
      </c>
      <c r="L227" s="37"/>
      <c r="M227" s="223" t="s">
        <v>1</v>
      </c>
      <c r="N227" s="224" t="s">
        <v>39</v>
      </c>
      <c r="O227" s="71"/>
      <c r="P227" s="192">
        <f t="shared" si="51"/>
        <v>0</v>
      </c>
      <c r="Q227" s="192">
        <v>0</v>
      </c>
      <c r="R227" s="192">
        <f t="shared" si="52"/>
        <v>0</v>
      </c>
      <c r="S227" s="192">
        <v>0</v>
      </c>
      <c r="T227" s="193">
        <f t="shared" si="5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4" t="s">
        <v>264</v>
      </c>
      <c r="AT227" s="194" t="s">
        <v>289</v>
      </c>
      <c r="AU227" s="194" t="s">
        <v>81</v>
      </c>
      <c r="AY227" s="16" t="s">
        <v>155</v>
      </c>
      <c r="BE227" s="118">
        <f t="shared" si="54"/>
        <v>0</v>
      </c>
      <c r="BF227" s="118">
        <f t="shared" si="55"/>
        <v>0</v>
      </c>
      <c r="BG227" s="118">
        <f t="shared" si="56"/>
        <v>0</v>
      </c>
      <c r="BH227" s="118">
        <f t="shared" si="57"/>
        <v>0</v>
      </c>
      <c r="BI227" s="118">
        <f t="shared" si="58"/>
        <v>0</v>
      </c>
      <c r="BJ227" s="16" t="s">
        <v>81</v>
      </c>
      <c r="BK227" s="118">
        <f t="shared" si="59"/>
        <v>0</v>
      </c>
      <c r="BL227" s="16" t="s">
        <v>264</v>
      </c>
      <c r="BM227" s="194" t="s">
        <v>476</v>
      </c>
    </row>
    <row r="228" spans="1:65" s="2" customFormat="1" ht="24.2" customHeight="1">
      <c r="A228" s="34"/>
      <c r="B228" s="35"/>
      <c r="C228" s="216" t="s">
        <v>477</v>
      </c>
      <c r="D228" s="216" t="s">
        <v>289</v>
      </c>
      <c r="E228" s="217" t="s">
        <v>478</v>
      </c>
      <c r="F228" s="218" t="s">
        <v>479</v>
      </c>
      <c r="G228" s="219" t="s">
        <v>152</v>
      </c>
      <c r="H228" s="220">
        <v>8</v>
      </c>
      <c r="I228" s="221"/>
      <c r="J228" s="222">
        <f t="shared" si="50"/>
        <v>0</v>
      </c>
      <c r="K228" s="218" t="s">
        <v>153</v>
      </c>
      <c r="L228" s="37"/>
      <c r="M228" s="223" t="s">
        <v>1</v>
      </c>
      <c r="N228" s="224" t="s">
        <v>39</v>
      </c>
      <c r="O228" s="71"/>
      <c r="P228" s="192">
        <f t="shared" si="51"/>
        <v>0</v>
      </c>
      <c r="Q228" s="192">
        <v>0</v>
      </c>
      <c r="R228" s="192">
        <f t="shared" si="52"/>
        <v>0</v>
      </c>
      <c r="S228" s="192">
        <v>0</v>
      </c>
      <c r="T228" s="193">
        <f t="shared" si="5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4" t="s">
        <v>264</v>
      </c>
      <c r="AT228" s="194" t="s">
        <v>289</v>
      </c>
      <c r="AU228" s="194" t="s">
        <v>81</v>
      </c>
      <c r="AY228" s="16" t="s">
        <v>155</v>
      </c>
      <c r="BE228" s="118">
        <f t="shared" si="54"/>
        <v>0</v>
      </c>
      <c r="BF228" s="118">
        <f t="shared" si="55"/>
        <v>0</v>
      </c>
      <c r="BG228" s="118">
        <f t="shared" si="56"/>
        <v>0</v>
      </c>
      <c r="BH228" s="118">
        <f t="shared" si="57"/>
        <v>0</v>
      </c>
      <c r="BI228" s="118">
        <f t="shared" si="58"/>
        <v>0</v>
      </c>
      <c r="BJ228" s="16" t="s">
        <v>81</v>
      </c>
      <c r="BK228" s="118">
        <f t="shared" si="59"/>
        <v>0</v>
      </c>
      <c r="BL228" s="16" t="s">
        <v>264</v>
      </c>
      <c r="BM228" s="194" t="s">
        <v>480</v>
      </c>
    </row>
    <row r="229" spans="1:65" s="2" customFormat="1" ht="24.2" customHeight="1">
      <c r="A229" s="34"/>
      <c r="B229" s="35"/>
      <c r="C229" s="216" t="s">
        <v>481</v>
      </c>
      <c r="D229" s="216" t="s">
        <v>289</v>
      </c>
      <c r="E229" s="217" t="s">
        <v>482</v>
      </c>
      <c r="F229" s="218" t="s">
        <v>483</v>
      </c>
      <c r="G229" s="219" t="s">
        <v>152</v>
      </c>
      <c r="H229" s="220">
        <v>4</v>
      </c>
      <c r="I229" s="221"/>
      <c r="J229" s="222">
        <f t="shared" si="50"/>
        <v>0</v>
      </c>
      <c r="K229" s="218" t="s">
        <v>153</v>
      </c>
      <c r="L229" s="37"/>
      <c r="M229" s="223" t="s">
        <v>1</v>
      </c>
      <c r="N229" s="224" t="s">
        <v>39</v>
      </c>
      <c r="O229" s="71"/>
      <c r="P229" s="192">
        <f t="shared" si="51"/>
        <v>0</v>
      </c>
      <c r="Q229" s="192">
        <v>0</v>
      </c>
      <c r="R229" s="192">
        <f t="shared" si="52"/>
        <v>0</v>
      </c>
      <c r="S229" s="192">
        <v>0</v>
      </c>
      <c r="T229" s="193">
        <f t="shared" si="5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4" t="s">
        <v>264</v>
      </c>
      <c r="AT229" s="194" t="s">
        <v>289</v>
      </c>
      <c r="AU229" s="194" t="s">
        <v>81</v>
      </c>
      <c r="AY229" s="16" t="s">
        <v>155</v>
      </c>
      <c r="BE229" s="118">
        <f t="shared" si="54"/>
        <v>0</v>
      </c>
      <c r="BF229" s="118">
        <f t="shared" si="55"/>
        <v>0</v>
      </c>
      <c r="BG229" s="118">
        <f t="shared" si="56"/>
        <v>0</v>
      </c>
      <c r="BH229" s="118">
        <f t="shared" si="57"/>
        <v>0</v>
      </c>
      <c r="BI229" s="118">
        <f t="shared" si="58"/>
        <v>0</v>
      </c>
      <c r="BJ229" s="16" t="s">
        <v>81</v>
      </c>
      <c r="BK229" s="118">
        <f t="shared" si="59"/>
        <v>0</v>
      </c>
      <c r="BL229" s="16" t="s">
        <v>264</v>
      </c>
      <c r="BM229" s="194" t="s">
        <v>484</v>
      </c>
    </row>
    <row r="230" spans="1:65" s="2" customFormat="1" ht="24.2" customHeight="1">
      <c r="A230" s="34"/>
      <c r="B230" s="35"/>
      <c r="C230" s="216" t="s">
        <v>485</v>
      </c>
      <c r="D230" s="216" t="s">
        <v>289</v>
      </c>
      <c r="E230" s="217" t="s">
        <v>486</v>
      </c>
      <c r="F230" s="218" t="s">
        <v>487</v>
      </c>
      <c r="G230" s="219" t="s">
        <v>488</v>
      </c>
      <c r="H230" s="220">
        <v>40</v>
      </c>
      <c r="I230" s="221"/>
      <c r="J230" s="222">
        <f t="shared" si="50"/>
        <v>0</v>
      </c>
      <c r="K230" s="218" t="s">
        <v>153</v>
      </c>
      <c r="L230" s="37"/>
      <c r="M230" s="223" t="s">
        <v>1</v>
      </c>
      <c r="N230" s="224" t="s">
        <v>39</v>
      </c>
      <c r="O230" s="71"/>
      <c r="P230" s="192">
        <f t="shared" si="51"/>
        <v>0</v>
      </c>
      <c r="Q230" s="192">
        <v>0</v>
      </c>
      <c r="R230" s="192">
        <f t="shared" si="52"/>
        <v>0</v>
      </c>
      <c r="S230" s="192">
        <v>0</v>
      </c>
      <c r="T230" s="193">
        <f t="shared" si="5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4" t="s">
        <v>264</v>
      </c>
      <c r="AT230" s="194" t="s">
        <v>289</v>
      </c>
      <c r="AU230" s="194" t="s">
        <v>81</v>
      </c>
      <c r="AY230" s="16" t="s">
        <v>155</v>
      </c>
      <c r="BE230" s="118">
        <f t="shared" si="54"/>
        <v>0</v>
      </c>
      <c r="BF230" s="118">
        <f t="shared" si="55"/>
        <v>0</v>
      </c>
      <c r="BG230" s="118">
        <f t="shared" si="56"/>
        <v>0</v>
      </c>
      <c r="BH230" s="118">
        <f t="shared" si="57"/>
        <v>0</v>
      </c>
      <c r="BI230" s="118">
        <f t="shared" si="58"/>
        <v>0</v>
      </c>
      <c r="BJ230" s="16" t="s">
        <v>81</v>
      </c>
      <c r="BK230" s="118">
        <f t="shared" si="59"/>
        <v>0</v>
      </c>
      <c r="BL230" s="16" t="s">
        <v>264</v>
      </c>
      <c r="BM230" s="194" t="s">
        <v>489</v>
      </c>
    </row>
    <row r="231" spans="1:65" s="2" customFormat="1" ht="24.2" customHeight="1">
      <c r="A231" s="34"/>
      <c r="B231" s="35"/>
      <c r="C231" s="216" t="s">
        <v>490</v>
      </c>
      <c r="D231" s="216" t="s">
        <v>289</v>
      </c>
      <c r="E231" s="217" t="s">
        <v>491</v>
      </c>
      <c r="F231" s="218" t="s">
        <v>492</v>
      </c>
      <c r="G231" s="219" t="s">
        <v>488</v>
      </c>
      <c r="H231" s="220">
        <v>8</v>
      </c>
      <c r="I231" s="221"/>
      <c r="J231" s="222">
        <f t="shared" si="50"/>
        <v>0</v>
      </c>
      <c r="K231" s="218" t="s">
        <v>153</v>
      </c>
      <c r="L231" s="37"/>
      <c r="M231" s="223" t="s">
        <v>1</v>
      </c>
      <c r="N231" s="224" t="s">
        <v>39</v>
      </c>
      <c r="O231" s="71"/>
      <c r="P231" s="192">
        <f t="shared" si="51"/>
        <v>0</v>
      </c>
      <c r="Q231" s="192">
        <v>0</v>
      </c>
      <c r="R231" s="192">
        <f t="shared" si="52"/>
        <v>0</v>
      </c>
      <c r="S231" s="192">
        <v>0</v>
      </c>
      <c r="T231" s="193">
        <f t="shared" si="5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4" t="s">
        <v>264</v>
      </c>
      <c r="AT231" s="194" t="s">
        <v>289</v>
      </c>
      <c r="AU231" s="194" t="s">
        <v>81</v>
      </c>
      <c r="AY231" s="16" t="s">
        <v>155</v>
      </c>
      <c r="BE231" s="118">
        <f t="shared" si="54"/>
        <v>0</v>
      </c>
      <c r="BF231" s="118">
        <f t="shared" si="55"/>
        <v>0</v>
      </c>
      <c r="BG231" s="118">
        <f t="shared" si="56"/>
        <v>0</v>
      </c>
      <c r="BH231" s="118">
        <f t="shared" si="57"/>
        <v>0</v>
      </c>
      <c r="BI231" s="118">
        <f t="shared" si="58"/>
        <v>0</v>
      </c>
      <c r="BJ231" s="16" t="s">
        <v>81</v>
      </c>
      <c r="BK231" s="118">
        <f t="shared" si="59"/>
        <v>0</v>
      </c>
      <c r="BL231" s="16" t="s">
        <v>264</v>
      </c>
      <c r="BM231" s="194" t="s">
        <v>493</v>
      </c>
    </row>
    <row r="232" spans="1:65" s="2" customFormat="1" ht="24.2" customHeight="1">
      <c r="A232" s="34"/>
      <c r="B232" s="35"/>
      <c r="C232" s="216" t="s">
        <v>494</v>
      </c>
      <c r="D232" s="216" t="s">
        <v>289</v>
      </c>
      <c r="E232" s="217" t="s">
        <v>495</v>
      </c>
      <c r="F232" s="218" t="s">
        <v>496</v>
      </c>
      <c r="G232" s="219" t="s">
        <v>488</v>
      </c>
      <c r="H232" s="220">
        <v>16</v>
      </c>
      <c r="I232" s="221"/>
      <c r="J232" s="222">
        <f t="shared" si="50"/>
        <v>0</v>
      </c>
      <c r="K232" s="218" t="s">
        <v>153</v>
      </c>
      <c r="L232" s="37"/>
      <c r="M232" s="223" t="s">
        <v>1</v>
      </c>
      <c r="N232" s="224" t="s">
        <v>39</v>
      </c>
      <c r="O232" s="71"/>
      <c r="P232" s="192">
        <f t="shared" si="51"/>
        <v>0</v>
      </c>
      <c r="Q232" s="192">
        <v>0</v>
      </c>
      <c r="R232" s="192">
        <f t="shared" si="52"/>
        <v>0</v>
      </c>
      <c r="S232" s="192">
        <v>0</v>
      </c>
      <c r="T232" s="193">
        <f t="shared" si="5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4" t="s">
        <v>264</v>
      </c>
      <c r="AT232" s="194" t="s">
        <v>289</v>
      </c>
      <c r="AU232" s="194" t="s">
        <v>81</v>
      </c>
      <c r="AY232" s="16" t="s">
        <v>155</v>
      </c>
      <c r="BE232" s="118">
        <f t="shared" si="54"/>
        <v>0</v>
      </c>
      <c r="BF232" s="118">
        <f t="shared" si="55"/>
        <v>0</v>
      </c>
      <c r="BG232" s="118">
        <f t="shared" si="56"/>
        <v>0</v>
      </c>
      <c r="BH232" s="118">
        <f t="shared" si="57"/>
        <v>0</v>
      </c>
      <c r="BI232" s="118">
        <f t="shared" si="58"/>
        <v>0</v>
      </c>
      <c r="BJ232" s="16" t="s">
        <v>81</v>
      </c>
      <c r="BK232" s="118">
        <f t="shared" si="59"/>
        <v>0</v>
      </c>
      <c r="BL232" s="16" t="s">
        <v>264</v>
      </c>
      <c r="BM232" s="194" t="s">
        <v>497</v>
      </c>
    </row>
    <row r="233" spans="1:65" s="2" customFormat="1" ht="14.45" customHeight="1">
      <c r="A233" s="34"/>
      <c r="B233" s="35"/>
      <c r="C233" s="216" t="s">
        <v>498</v>
      </c>
      <c r="D233" s="216" t="s">
        <v>289</v>
      </c>
      <c r="E233" s="217" t="s">
        <v>499</v>
      </c>
      <c r="F233" s="218" t="s">
        <v>500</v>
      </c>
      <c r="G233" s="219" t="s">
        <v>488</v>
      </c>
      <c r="H233" s="220">
        <v>16</v>
      </c>
      <c r="I233" s="221"/>
      <c r="J233" s="222">
        <f t="shared" si="50"/>
        <v>0</v>
      </c>
      <c r="K233" s="218" t="s">
        <v>1</v>
      </c>
      <c r="L233" s="37"/>
      <c r="M233" s="223" t="s">
        <v>1</v>
      </c>
      <c r="N233" s="224" t="s">
        <v>39</v>
      </c>
      <c r="O233" s="71"/>
      <c r="P233" s="192">
        <f t="shared" si="51"/>
        <v>0</v>
      </c>
      <c r="Q233" s="192">
        <v>0</v>
      </c>
      <c r="R233" s="192">
        <f t="shared" si="52"/>
        <v>0</v>
      </c>
      <c r="S233" s="192">
        <v>0</v>
      </c>
      <c r="T233" s="193">
        <f t="shared" si="53"/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4" t="s">
        <v>264</v>
      </c>
      <c r="AT233" s="194" t="s">
        <v>289</v>
      </c>
      <c r="AU233" s="194" t="s">
        <v>81</v>
      </c>
      <c r="AY233" s="16" t="s">
        <v>155</v>
      </c>
      <c r="BE233" s="118">
        <f t="shared" si="54"/>
        <v>0</v>
      </c>
      <c r="BF233" s="118">
        <f t="shared" si="55"/>
        <v>0</v>
      </c>
      <c r="BG233" s="118">
        <f t="shared" si="56"/>
        <v>0</v>
      </c>
      <c r="BH233" s="118">
        <f t="shared" si="57"/>
        <v>0</v>
      </c>
      <c r="BI233" s="118">
        <f t="shared" si="58"/>
        <v>0</v>
      </c>
      <c r="BJ233" s="16" t="s">
        <v>81</v>
      </c>
      <c r="BK233" s="118">
        <f t="shared" si="59"/>
        <v>0</v>
      </c>
      <c r="BL233" s="16" t="s">
        <v>264</v>
      </c>
      <c r="BM233" s="194" t="s">
        <v>501</v>
      </c>
    </row>
    <row r="234" spans="1:65" s="2" customFormat="1" ht="19.5">
      <c r="A234" s="34"/>
      <c r="B234" s="35"/>
      <c r="C234" s="36"/>
      <c r="D234" s="195" t="s">
        <v>158</v>
      </c>
      <c r="E234" s="36"/>
      <c r="F234" s="196" t="s">
        <v>266</v>
      </c>
      <c r="G234" s="36"/>
      <c r="H234" s="36"/>
      <c r="I234" s="197"/>
      <c r="J234" s="36"/>
      <c r="K234" s="36"/>
      <c r="L234" s="37"/>
      <c r="M234" s="198"/>
      <c r="N234" s="199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6" t="s">
        <v>158</v>
      </c>
      <c r="AU234" s="16" t="s">
        <v>81</v>
      </c>
    </row>
    <row r="235" spans="1:65" s="2" customFormat="1" ht="24.2" customHeight="1">
      <c r="A235" s="34"/>
      <c r="B235" s="35"/>
      <c r="C235" s="216" t="s">
        <v>502</v>
      </c>
      <c r="D235" s="216" t="s">
        <v>289</v>
      </c>
      <c r="E235" s="217" t="s">
        <v>503</v>
      </c>
      <c r="F235" s="218" t="s">
        <v>504</v>
      </c>
      <c r="G235" s="219" t="s">
        <v>202</v>
      </c>
      <c r="H235" s="220">
        <v>660</v>
      </c>
      <c r="I235" s="221"/>
      <c r="J235" s="222">
        <f>ROUND(I235*H235,2)</f>
        <v>0</v>
      </c>
      <c r="K235" s="218" t="s">
        <v>153</v>
      </c>
      <c r="L235" s="37"/>
      <c r="M235" s="223" t="s">
        <v>1</v>
      </c>
      <c r="N235" s="224" t="s">
        <v>39</v>
      </c>
      <c r="O235" s="71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4" t="s">
        <v>264</v>
      </c>
      <c r="AT235" s="194" t="s">
        <v>289</v>
      </c>
      <c r="AU235" s="194" t="s">
        <v>81</v>
      </c>
      <c r="AY235" s="16" t="s">
        <v>155</v>
      </c>
      <c r="BE235" s="118">
        <f>IF(N235="základní",J235,0)</f>
        <v>0</v>
      </c>
      <c r="BF235" s="118">
        <f>IF(N235="snížená",J235,0)</f>
        <v>0</v>
      </c>
      <c r="BG235" s="118">
        <f>IF(N235="zákl. přenesená",J235,0)</f>
        <v>0</v>
      </c>
      <c r="BH235" s="118">
        <f>IF(N235="sníž. přenesená",J235,0)</f>
        <v>0</v>
      </c>
      <c r="BI235" s="118">
        <f>IF(N235="nulová",J235,0)</f>
        <v>0</v>
      </c>
      <c r="BJ235" s="16" t="s">
        <v>81</v>
      </c>
      <c r="BK235" s="118">
        <f>ROUND(I235*H235,2)</f>
        <v>0</v>
      </c>
      <c r="BL235" s="16" t="s">
        <v>264</v>
      </c>
      <c r="BM235" s="194" t="s">
        <v>505</v>
      </c>
    </row>
    <row r="236" spans="1:65" s="2" customFormat="1" ht="24.2" customHeight="1">
      <c r="A236" s="34"/>
      <c r="B236" s="35"/>
      <c r="C236" s="216" t="s">
        <v>506</v>
      </c>
      <c r="D236" s="216" t="s">
        <v>289</v>
      </c>
      <c r="E236" s="217" t="s">
        <v>507</v>
      </c>
      <c r="F236" s="218" t="s">
        <v>508</v>
      </c>
      <c r="G236" s="219" t="s">
        <v>152</v>
      </c>
      <c r="H236" s="220">
        <v>6</v>
      </c>
      <c r="I236" s="221"/>
      <c r="J236" s="222">
        <f>ROUND(I236*H236,2)</f>
        <v>0</v>
      </c>
      <c r="K236" s="218" t="s">
        <v>153</v>
      </c>
      <c r="L236" s="37"/>
      <c r="M236" s="223" t="s">
        <v>1</v>
      </c>
      <c r="N236" s="224" t="s">
        <v>39</v>
      </c>
      <c r="O236" s="71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4" t="s">
        <v>264</v>
      </c>
      <c r="AT236" s="194" t="s">
        <v>289</v>
      </c>
      <c r="AU236" s="194" t="s">
        <v>81</v>
      </c>
      <c r="AY236" s="16" t="s">
        <v>155</v>
      </c>
      <c r="BE236" s="118">
        <f>IF(N236="základní",J236,0)</f>
        <v>0</v>
      </c>
      <c r="BF236" s="118">
        <f>IF(N236="snížená",J236,0)</f>
        <v>0</v>
      </c>
      <c r="BG236" s="118">
        <f>IF(N236="zákl. přenesená",J236,0)</f>
        <v>0</v>
      </c>
      <c r="BH236" s="118">
        <f>IF(N236="sníž. přenesená",J236,0)</f>
        <v>0</v>
      </c>
      <c r="BI236" s="118">
        <f>IF(N236="nulová",J236,0)</f>
        <v>0</v>
      </c>
      <c r="BJ236" s="16" t="s">
        <v>81</v>
      </c>
      <c r="BK236" s="118">
        <f>ROUND(I236*H236,2)</f>
        <v>0</v>
      </c>
      <c r="BL236" s="16" t="s">
        <v>264</v>
      </c>
      <c r="BM236" s="194" t="s">
        <v>509</v>
      </c>
    </row>
    <row r="237" spans="1:65" s="2" customFormat="1" ht="19.5">
      <c r="A237" s="34"/>
      <c r="B237" s="35"/>
      <c r="C237" s="36"/>
      <c r="D237" s="195" t="s">
        <v>158</v>
      </c>
      <c r="E237" s="36"/>
      <c r="F237" s="196" t="s">
        <v>510</v>
      </c>
      <c r="G237" s="36"/>
      <c r="H237" s="36"/>
      <c r="I237" s="197"/>
      <c r="J237" s="36"/>
      <c r="K237" s="36"/>
      <c r="L237" s="37"/>
      <c r="M237" s="198"/>
      <c r="N237" s="19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6" t="s">
        <v>158</v>
      </c>
      <c r="AU237" s="16" t="s">
        <v>81</v>
      </c>
    </row>
    <row r="238" spans="1:65" s="12" customFormat="1" ht="25.9" customHeight="1">
      <c r="B238" s="200"/>
      <c r="C238" s="201"/>
      <c r="D238" s="202" t="s">
        <v>73</v>
      </c>
      <c r="E238" s="203" t="s">
        <v>108</v>
      </c>
      <c r="F238" s="203" t="s">
        <v>511</v>
      </c>
      <c r="G238" s="201"/>
      <c r="H238" s="201"/>
      <c r="I238" s="204"/>
      <c r="J238" s="205">
        <f>BK238</f>
        <v>0</v>
      </c>
      <c r="K238" s="201"/>
      <c r="L238" s="206"/>
      <c r="M238" s="207"/>
      <c r="N238" s="208"/>
      <c r="O238" s="208"/>
      <c r="P238" s="209">
        <f>SUM(P239:P248)</f>
        <v>0</v>
      </c>
      <c r="Q238" s="208"/>
      <c r="R238" s="209">
        <f>SUM(R239:R248)</f>
        <v>0</v>
      </c>
      <c r="S238" s="208"/>
      <c r="T238" s="210">
        <f>SUM(T239:T248)</f>
        <v>0</v>
      </c>
      <c r="AR238" s="211" t="s">
        <v>331</v>
      </c>
      <c r="AT238" s="212" t="s">
        <v>73</v>
      </c>
      <c r="AU238" s="212" t="s">
        <v>74</v>
      </c>
      <c r="AY238" s="211" t="s">
        <v>155</v>
      </c>
      <c r="BK238" s="213">
        <f>SUM(BK239:BK248)</f>
        <v>0</v>
      </c>
    </row>
    <row r="239" spans="1:65" s="2" customFormat="1" ht="24.2" customHeight="1">
      <c r="A239" s="34"/>
      <c r="B239" s="35"/>
      <c r="C239" s="216" t="s">
        <v>512</v>
      </c>
      <c r="D239" s="216" t="s">
        <v>289</v>
      </c>
      <c r="E239" s="217" t="s">
        <v>513</v>
      </c>
      <c r="F239" s="218" t="s">
        <v>514</v>
      </c>
      <c r="G239" s="219" t="s">
        <v>515</v>
      </c>
      <c r="H239" s="247"/>
      <c r="I239" s="221"/>
      <c r="J239" s="222">
        <f>ROUND(I239*H239,2)</f>
        <v>0</v>
      </c>
      <c r="K239" s="218" t="s">
        <v>153</v>
      </c>
      <c r="L239" s="37"/>
      <c r="M239" s="223" t="s">
        <v>1</v>
      </c>
      <c r="N239" s="224" t="s">
        <v>39</v>
      </c>
      <c r="O239" s="71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4" t="s">
        <v>156</v>
      </c>
      <c r="AT239" s="194" t="s">
        <v>289</v>
      </c>
      <c r="AU239" s="194" t="s">
        <v>81</v>
      </c>
      <c r="AY239" s="16" t="s">
        <v>155</v>
      </c>
      <c r="BE239" s="118">
        <f>IF(N239="základní",J239,0)</f>
        <v>0</v>
      </c>
      <c r="BF239" s="118">
        <f>IF(N239="snížená",J239,0)</f>
        <v>0</v>
      </c>
      <c r="BG239" s="118">
        <f>IF(N239="zákl. přenesená",J239,0)</f>
        <v>0</v>
      </c>
      <c r="BH239" s="118">
        <f>IF(N239="sníž. přenesená",J239,0)</f>
        <v>0</v>
      </c>
      <c r="BI239" s="118">
        <f>IF(N239="nulová",J239,0)</f>
        <v>0</v>
      </c>
      <c r="BJ239" s="16" t="s">
        <v>81</v>
      </c>
      <c r="BK239" s="118">
        <f>ROUND(I239*H239,2)</f>
        <v>0</v>
      </c>
      <c r="BL239" s="16" t="s">
        <v>156</v>
      </c>
      <c r="BM239" s="194" t="s">
        <v>516</v>
      </c>
    </row>
    <row r="240" spans="1:65" s="2" customFormat="1" ht="24.2" customHeight="1">
      <c r="A240" s="34"/>
      <c r="B240" s="35"/>
      <c r="C240" s="216" t="s">
        <v>517</v>
      </c>
      <c r="D240" s="216" t="s">
        <v>289</v>
      </c>
      <c r="E240" s="217" t="s">
        <v>518</v>
      </c>
      <c r="F240" s="218" t="s">
        <v>519</v>
      </c>
      <c r="G240" s="219" t="s">
        <v>515</v>
      </c>
      <c r="H240" s="247"/>
      <c r="I240" s="221"/>
      <c r="J240" s="222">
        <f>ROUND(I240*H240,2)</f>
        <v>0</v>
      </c>
      <c r="K240" s="218" t="s">
        <v>153</v>
      </c>
      <c r="L240" s="37"/>
      <c r="M240" s="223" t="s">
        <v>1</v>
      </c>
      <c r="N240" s="224" t="s">
        <v>39</v>
      </c>
      <c r="O240" s="71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4" t="s">
        <v>156</v>
      </c>
      <c r="AT240" s="194" t="s">
        <v>289</v>
      </c>
      <c r="AU240" s="194" t="s">
        <v>81</v>
      </c>
      <c r="AY240" s="16" t="s">
        <v>155</v>
      </c>
      <c r="BE240" s="118">
        <f>IF(N240="základní",J240,0)</f>
        <v>0</v>
      </c>
      <c r="BF240" s="118">
        <f>IF(N240="snížená",J240,0)</f>
        <v>0</v>
      </c>
      <c r="BG240" s="118">
        <f>IF(N240="zákl. přenesená",J240,0)</f>
        <v>0</v>
      </c>
      <c r="BH240" s="118">
        <f>IF(N240="sníž. přenesená",J240,0)</f>
        <v>0</v>
      </c>
      <c r="BI240" s="118">
        <f>IF(N240="nulová",J240,0)</f>
        <v>0</v>
      </c>
      <c r="BJ240" s="16" t="s">
        <v>81</v>
      </c>
      <c r="BK240" s="118">
        <f>ROUND(I240*H240,2)</f>
        <v>0</v>
      </c>
      <c r="BL240" s="16" t="s">
        <v>156</v>
      </c>
      <c r="BM240" s="194" t="s">
        <v>520</v>
      </c>
    </row>
    <row r="241" spans="1:65" s="2" customFormat="1" ht="24.2" customHeight="1">
      <c r="A241" s="34"/>
      <c r="B241" s="35"/>
      <c r="C241" s="216" t="s">
        <v>521</v>
      </c>
      <c r="D241" s="216" t="s">
        <v>289</v>
      </c>
      <c r="E241" s="217" t="s">
        <v>522</v>
      </c>
      <c r="F241" s="218" t="s">
        <v>523</v>
      </c>
      <c r="G241" s="219" t="s">
        <v>515</v>
      </c>
      <c r="H241" s="247"/>
      <c r="I241" s="221"/>
      <c r="J241" s="222">
        <f>ROUND(I241*H241,2)</f>
        <v>0</v>
      </c>
      <c r="K241" s="218" t="s">
        <v>153</v>
      </c>
      <c r="L241" s="37"/>
      <c r="M241" s="223" t="s">
        <v>1</v>
      </c>
      <c r="N241" s="224" t="s">
        <v>39</v>
      </c>
      <c r="O241" s="71"/>
      <c r="P241" s="192">
        <f>O241*H241</f>
        <v>0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4" t="s">
        <v>264</v>
      </c>
      <c r="AT241" s="194" t="s">
        <v>289</v>
      </c>
      <c r="AU241" s="194" t="s">
        <v>81</v>
      </c>
      <c r="AY241" s="16" t="s">
        <v>155</v>
      </c>
      <c r="BE241" s="118">
        <f>IF(N241="základní",J241,0)</f>
        <v>0</v>
      </c>
      <c r="BF241" s="118">
        <f>IF(N241="snížená",J241,0)</f>
        <v>0</v>
      </c>
      <c r="BG241" s="118">
        <f>IF(N241="zákl. přenesená",J241,0)</f>
        <v>0</v>
      </c>
      <c r="BH241" s="118">
        <f>IF(N241="sníž. přenesená",J241,0)</f>
        <v>0</v>
      </c>
      <c r="BI241" s="118">
        <f>IF(N241="nulová",J241,0)</f>
        <v>0</v>
      </c>
      <c r="BJ241" s="16" t="s">
        <v>81</v>
      </c>
      <c r="BK241" s="118">
        <f>ROUND(I241*H241,2)</f>
        <v>0</v>
      </c>
      <c r="BL241" s="16" t="s">
        <v>264</v>
      </c>
      <c r="BM241" s="194" t="s">
        <v>524</v>
      </c>
    </row>
    <row r="242" spans="1:65" s="2" customFormat="1" ht="19.5">
      <c r="A242" s="34"/>
      <c r="B242" s="35"/>
      <c r="C242" s="36"/>
      <c r="D242" s="195" t="s">
        <v>158</v>
      </c>
      <c r="E242" s="36"/>
      <c r="F242" s="196" t="s">
        <v>525</v>
      </c>
      <c r="G242" s="36"/>
      <c r="H242" s="36"/>
      <c r="I242" s="197"/>
      <c r="J242" s="36"/>
      <c r="K242" s="36"/>
      <c r="L242" s="37"/>
      <c r="M242" s="198"/>
      <c r="N242" s="199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158</v>
      </c>
      <c r="AU242" s="16" t="s">
        <v>81</v>
      </c>
    </row>
    <row r="243" spans="1:65" s="2" customFormat="1" ht="49.15" customHeight="1">
      <c r="A243" s="34"/>
      <c r="B243" s="35"/>
      <c r="C243" s="216" t="s">
        <v>526</v>
      </c>
      <c r="D243" s="216" t="s">
        <v>289</v>
      </c>
      <c r="E243" s="217" t="s">
        <v>527</v>
      </c>
      <c r="F243" s="218" t="s">
        <v>528</v>
      </c>
      <c r="G243" s="219" t="s">
        <v>240</v>
      </c>
      <c r="H243" s="220">
        <v>48</v>
      </c>
      <c r="I243" s="221"/>
      <c r="J243" s="222">
        <f>ROUND(I243*H243,2)</f>
        <v>0</v>
      </c>
      <c r="K243" s="218" t="s">
        <v>153</v>
      </c>
      <c r="L243" s="37"/>
      <c r="M243" s="223" t="s">
        <v>1</v>
      </c>
      <c r="N243" s="224" t="s">
        <v>39</v>
      </c>
      <c r="O243" s="71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4" t="s">
        <v>156</v>
      </c>
      <c r="AT243" s="194" t="s">
        <v>289</v>
      </c>
      <c r="AU243" s="194" t="s">
        <v>81</v>
      </c>
      <c r="AY243" s="16" t="s">
        <v>155</v>
      </c>
      <c r="BE243" s="118">
        <f>IF(N243="základní",J243,0)</f>
        <v>0</v>
      </c>
      <c r="BF243" s="118">
        <f>IF(N243="snížená",J243,0)</f>
        <v>0</v>
      </c>
      <c r="BG243" s="118">
        <f>IF(N243="zákl. přenesená",J243,0)</f>
        <v>0</v>
      </c>
      <c r="BH243" s="118">
        <f>IF(N243="sníž. přenesená",J243,0)</f>
        <v>0</v>
      </c>
      <c r="BI243" s="118">
        <f>IF(N243="nulová",J243,0)</f>
        <v>0</v>
      </c>
      <c r="BJ243" s="16" t="s">
        <v>81</v>
      </c>
      <c r="BK243" s="118">
        <f>ROUND(I243*H243,2)</f>
        <v>0</v>
      </c>
      <c r="BL243" s="16" t="s">
        <v>156</v>
      </c>
      <c r="BM243" s="194" t="s">
        <v>529</v>
      </c>
    </row>
    <row r="244" spans="1:65" s="2" customFormat="1" ht="19.5">
      <c r="A244" s="34"/>
      <c r="B244" s="35"/>
      <c r="C244" s="36"/>
      <c r="D244" s="195" t="s">
        <v>158</v>
      </c>
      <c r="E244" s="36"/>
      <c r="F244" s="196" t="s">
        <v>530</v>
      </c>
      <c r="G244" s="36"/>
      <c r="H244" s="36"/>
      <c r="I244" s="197"/>
      <c r="J244" s="36"/>
      <c r="K244" s="36"/>
      <c r="L244" s="37"/>
      <c r="M244" s="198"/>
      <c r="N244" s="199"/>
      <c r="O244" s="71"/>
      <c r="P244" s="71"/>
      <c r="Q244" s="71"/>
      <c r="R244" s="71"/>
      <c r="S244" s="71"/>
      <c r="T244" s="72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158</v>
      </c>
      <c r="AU244" s="16" t="s">
        <v>81</v>
      </c>
    </row>
    <row r="245" spans="1:65" s="2" customFormat="1" ht="24.2" customHeight="1">
      <c r="A245" s="34"/>
      <c r="B245" s="35"/>
      <c r="C245" s="216" t="s">
        <v>531</v>
      </c>
      <c r="D245" s="216" t="s">
        <v>289</v>
      </c>
      <c r="E245" s="217" t="s">
        <v>532</v>
      </c>
      <c r="F245" s="218" t="s">
        <v>533</v>
      </c>
      <c r="G245" s="219" t="s">
        <v>240</v>
      </c>
      <c r="H245" s="220">
        <v>48</v>
      </c>
      <c r="I245" s="221"/>
      <c r="J245" s="222">
        <f>ROUND(I245*H245,2)</f>
        <v>0</v>
      </c>
      <c r="K245" s="218" t="s">
        <v>153</v>
      </c>
      <c r="L245" s="37"/>
      <c r="M245" s="223" t="s">
        <v>1</v>
      </c>
      <c r="N245" s="224" t="s">
        <v>39</v>
      </c>
      <c r="O245" s="71"/>
      <c r="P245" s="192">
        <f>O245*H245</f>
        <v>0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4" t="s">
        <v>264</v>
      </c>
      <c r="AT245" s="194" t="s">
        <v>289</v>
      </c>
      <c r="AU245" s="194" t="s">
        <v>81</v>
      </c>
      <c r="AY245" s="16" t="s">
        <v>155</v>
      </c>
      <c r="BE245" s="118">
        <f>IF(N245="základní",J245,0)</f>
        <v>0</v>
      </c>
      <c r="BF245" s="118">
        <f>IF(N245="snížená",J245,0)</f>
        <v>0</v>
      </c>
      <c r="BG245" s="118">
        <f>IF(N245="zákl. přenesená",J245,0)</f>
        <v>0</v>
      </c>
      <c r="BH245" s="118">
        <f>IF(N245="sníž. přenesená",J245,0)</f>
        <v>0</v>
      </c>
      <c r="BI245" s="118">
        <f>IF(N245="nulová",J245,0)</f>
        <v>0</v>
      </c>
      <c r="BJ245" s="16" t="s">
        <v>81</v>
      </c>
      <c r="BK245" s="118">
        <f>ROUND(I245*H245,2)</f>
        <v>0</v>
      </c>
      <c r="BL245" s="16" t="s">
        <v>264</v>
      </c>
      <c r="BM245" s="194" t="s">
        <v>534</v>
      </c>
    </row>
    <row r="246" spans="1:65" s="2" customFormat="1" ht="24.2" customHeight="1">
      <c r="A246" s="34"/>
      <c r="B246" s="35"/>
      <c r="C246" s="216" t="s">
        <v>535</v>
      </c>
      <c r="D246" s="216" t="s">
        <v>289</v>
      </c>
      <c r="E246" s="217" t="s">
        <v>536</v>
      </c>
      <c r="F246" s="218" t="s">
        <v>537</v>
      </c>
      <c r="G246" s="219" t="s">
        <v>152</v>
      </c>
      <c r="H246" s="220">
        <v>6</v>
      </c>
      <c r="I246" s="221"/>
      <c r="J246" s="222">
        <f>ROUND(I246*H246,2)</f>
        <v>0</v>
      </c>
      <c r="K246" s="218" t="s">
        <v>153</v>
      </c>
      <c r="L246" s="37"/>
      <c r="M246" s="223" t="s">
        <v>1</v>
      </c>
      <c r="N246" s="224" t="s">
        <v>39</v>
      </c>
      <c r="O246" s="71"/>
      <c r="P246" s="192">
        <f>O246*H246</f>
        <v>0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4" t="s">
        <v>156</v>
      </c>
      <c r="AT246" s="194" t="s">
        <v>289</v>
      </c>
      <c r="AU246" s="194" t="s">
        <v>81</v>
      </c>
      <c r="AY246" s="16" t="s">
        <v>155</v>
      </c>
      <c r="BE246" s="118">
        <f>IF(N246="základní",J246,0)</f>
        <v>0</v>
      </c>
      <c r="BF246" s="118">
        <f>IF(N246="snížená",J246,0)</f>
        <v>0</v>
      </c>
      <c r="BG246" s="118">
        <f>IF(N246="zákl. přenesená",J246,0)</f>
        <v>0</v>
      </c>
      <c r="BH246" s="118">
        <f>IF(N246="sníž. přenesená",J246,0)</f>
        <v>0</v>
      </c>
      <c r="BI246" s="118">
        <f>IF(N246="nulová",J246,0)</f>
        <v>0</v>
      </c>
      <c r="BJ246" s="16" t="s">
        <v>81</v>
      </c>
      <c r="BK246" s="118">
        <f>ROUND(I246*H246,2)</f>
        <v>0</v>
      </c>
      <c r="BL246" s="16" t="s">
        <v>156</v>
      </c>
      <c r="BM246" s="194" t="s">
        <v>538</v>
      </c>
    </row>
    <row r="247" spans="1:65" s="2" customFormat="1" ht="24.2" customHeight="1">
      <c r="A247" s="34"/>
      <c r="B247" s="35"/>
      <c r="C247" s="216" t="s">
        <v>539</v>
      </c>
      <c r="D247" s="216" t="s">
        <v>289</v>
      </c>
      <c r="E247" s="217" t="s">
        <v>540</v>
      </c>
      <c r="F247" s="218" t="s">
        <v>541</v>
      </c>
      <c r="G247" s="219" t="s">
        <v>152</v>
      </c>
      <c r="H247" s="220">
        <v>1</v>
      </c>
      <c r="I247" s="221"/>
      <c r="J247" s="222">
        <f>ROUND(I247*H247,2)</f>
        <v>0</v>
      </c>
      <c r="K247" s="218" t="s">
        <v>153</v>
      </c>
      <c r="L247" s="37"/>
      <c r="M247" s="223" t="s">
        <v>1</v>
      </c>
      <c r="N247" s="224" t="s">
        <v>39</v>
      </c>
      <c r="O247" s="71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4" t="s">
        <v>264</v>
      </c>
      <c r="AT247" s="194" t="s">
        <v>289</v>
      </c>
      <c r="AU247" s="194" t="s">
        <v>81</v>
      </c>
      <c r="AY247" s="16" t="s">
        <v>155</v>
      </c>
      <c r="BE247" s="118">
        <f>IF(N247="základní",J247,0)</f>
        <v>0</v>
      </c>
      <c r="BF247" s="118">
        <f>IF(N247="snížená",J247,0)</f>
        <v>0</v>
      </c>
      <c r="BG247" s="118">
        <f>IF(N247="zákl. přenesená",J247,0)</f>
        <v>0</v>
      </c>
      <c r="BH247" s="118">
        <f>IF(N247="sníž. přenesená",J247,0)</f>
        <v>0</v>
      </c>
      <c r="BI247" s="118">
        <f>IF(N247="nulová",J247,0)</f>
        <v>0</v>
      </c>
      <c r="BJ247" s="16" t="s">
        <v>81</v>
      </c>
      <c r="BK247" s="118">
        <f>ROUND(I247*H247,2)</f>
        <v>0</v>
      </c>
      <c r="BL247" s="16" t="s">
        <v>264</v>
      </c>
      <c r="BM247" s="194" t="s">
        <v>542</v>
      </c>
    </row>
    <row r="248" spans="1:65" s="2" customFormat="1" ht="24.2" customHeight="1">
      <c r="A248" s="34"/>
      <c r="B248" s="35"/>
      <c r="C248" s="216" t="s">
        <v>543</v>
      </c>
      <c r="D248" s="216" t="s">
        <v>289</v>
      </c>
      <c r="E248" s="217" t="s">
        <v>544</v>
      </c>
      <c r="F248" s="218" t="s">
        <v>545</v>
      </c>
      <c r="G248" s="219" t="s">
        <v>240</v>
      </c>
      <c r="H248" s="220">
        <v>40</v>
      </c>
      <c r="I248" s="221"/>
      <c r="J248" s="222">
        <f>ROUND(I248*H248,2)</f>
        <v>0</v>
      </c>
      <c r="K248" s="218" t="s">
        <v>153</v>
      </c>
      <c r="L248" s="37"/>
      <c r="M248" s="248" t="s">
        <v>1</v>
      </c>
      <c r="N248" s="249" t="s">
        <v>39</v>
      </c>
      <c r="O248" s="250"/>
      <c r="P248" s="251">
        <f>O248*H248</f>
        <v>0</v>
      </c>
      <c r="Q248" s="251">
        <v>0</v>
      </c>
      <c r="R248" s="251">
        <f>Q248*H248</f>
        <v>0</v>
      </c>
      <c r="S248" s="251">
        <v>0</v>
      </c>
      <c r="T248" s="25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4" t="s">
        <v>264</v>
      </c>
      <c r="AT248" s="194" t="s">
        <v>289</v>
      </c>
      <c r="AU248" s="194" t="s">
        <v>81</v>
      </c>
      <c r="AY248" s="16" t="s">
        <v>155</v>
      </c>
      <c r="BE248" s="118">
        <f>IF(N248="základní",J248,0)</f>
        <v>0</v>
      </c>
      <c r="BF248" s="118">
        <f>IF(N248="snížená",J248,0)</f>
        <v>0</v>
      </c>
      <c r="BG248" s="118">
        <f>IF(N248="zákl. přenesená",J248,0)</f>
        <v>0</v>
      </c>
      <c r="BH248" s="118">
        <f>IF(N248="sníž. přenesená",J248,0)</f>
        <v>0</v>
      </c>
      <c r="BI248" s="118">
        <f>IF(N248="nulová",J248,0)</f>
        <v>0</v>
      </c>
      <c r="BJ248" s="16" t="s">
        <v>81</v>
      </c>
      <c r="BK248" s="118">
        <f>ROUND(I248*H248,2)</f>
        <v>0</v>
      </c>
      <c r="BL248" s="16" t="s">
        <v>264</v>
      </c>
      <c r="BM248" s="194" t="s">
        <v>546</v>
      </c>
    </row>
    <row r="249" spans="1:65" s="2" customFormat="1" ht="6.95" customHeight="1">
      <c r="A249" s="34"/>
      <c r="B249" s="54"/>
      <c r="C249" s="55"/>
      <c r="D249" s="55"/>
      <c r="E249" s="55"/>
      <c r="F249" s="55"/>
      <c r="G249" s="55"/>
      <c r="H249" s="55"/>
      <c r="I249" s="55"/>
      <c r="J249" s="55"/>
      <c r="K249" s="55"/>
      <c r="L249" s="37"/>
      <c r="M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</sheetData>
  <sheetProtection algorithmName="SHA-512" hashValue="Qlmjq+hie2EqzmM4j56oiFk0vb1euHsCdOk7RYPcnHWkJ26eOhZQP7+hUlTbNPncKMbCQ2pwYza3IekylepoFQ==" saltValue="i3ve/AijCUi6CFPhKRinEUOJUDFy7EMvI1Z5VlJPnFHAUy48m9gSTUiuttOIKBPTvS/WoOSx87fCrwclXERoOw==" spinCount="100000" sheet="1" objects="1" scenarios="1" formatColumns="0" formatRows="0" autoFilter="0"/>
  <autoFilter ref="C126:K248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94</v>
      </c>
    </row>
    <row r="3" spans="1:46" s="1" customFormat="1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83</v>
      </c>
    </row>
    <row r="4" spans="1:46" s="1" customFormat="1" ht="24.95" customHeight="1">
      <c r="B4" s="19"/>
      <c r="D4" s="125" t="s">
        <v>119</v>
      </c>
      <c r="L4" s="19"/>
      <c r="M4" s="12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27" t="s">
        <v>16</v>
      </c>
      <c r="L6" s="19"/>
    </row>
    <row r="7" spans="1:46" s="1" customFormat="1" ht="16.5" customHeight="1">
      <c r="B7" s="19"/>
      <c r="E7" s="306" t="str">
        <f>'Rekapitulace stavby'!K6</f>
        <v>Oprava osvětlení žst. Horka na Moravě, Řepčín, Olomouc - Město</v>
      </c>
      <c r="F7" s="307"/>
      <c r="G7" s="307"/>
      <c r="H7" s="307"/>
      <c r="L7" s="19"/>
    </row>
    <row r="8" spans="1:46" s="1" customFormat="1" ht="12" customHeight="1">
      <c r="B8" s="19"/>
      <c r="D8" s="127" t="s">
        <v>120</v>
      </c>
      <c r="L8" s="19"/>
    </row>
    <row r="9" spans="1:46" s="2" customFormat="1" ht="16.5" customHeight="1">
      <c r="A9" s="34"/>
      <c r="B9" s="37"/>
      <c r="C9" s="34"/>
      <c r="D9" s="34"/>
      <c r="E9" s="306" t="s">
        <v>547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7"/>
      <c r="C10" s="34"/>
      <c r="D10" s="127" t="s">
        <v>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7"/>
      <c r="C11" s="34"/>
      <c r="D11" s="34"/>
      <c r="E11" s="309" t="s">
        <v>548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7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7"/>
      <c r="C13" s="34"/>
      <c r="D13" s="127" t="s">
        <v>18</v>
      </c>
      <c r="E13" s="34"/>
      <c r="F13" s="110" t="s">
        <v>1</v>
      </c>
      <c r="G13" s="34"/>
      <c r="H13" s="34"/>
      <c r="I13" s="127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7"/>
      <c r="C14" s="34"/>
      <c r="D14" s="127" t="s">
        <v>20</v>
      </c>
      <c r="E14" s="34"/>
      <c r="F14" s="110" t="s">
        <v>21</v>
      </c>
      <c r="G14" s="34"/>
      <c r="H14" s="34"/>
      <c r="I14" s="127" t="s">
        <v>22</v>
      </c>
      <c r="J14" s="128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7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7"/>
      <c r="C16" s="34"/>
      <c r="D16" s="127" t="s">
        <v>23</v>
      </c>
      <c r="E16" s="34"/>
      <c r="F16" s="34"/>
      <c r="G16" s="34"/>
      <c r="H16" s="34"/>
      <c r="I16" s="127" t="s">
        <v>24</v>
      </c>
      <c r="J16" s="110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7"/>
      <c r="C17" s="34"/>
      <c r="D17" s="34"/>
      <c r="E17" s="110" t="s">
        <v>21</v>
      </c>
      <c r="F17" s="34"/>
      <c r="G17" s="34"/>
      <c r="H17" s="34"/>
      <c r="I17" s="127" t="s">
        <v>25</v>
      </c>
      <c r="J17" s="110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7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7"/>
      <c r="C19" s="34"/>
      <c r="D19" s="127" t="s">
        <v>26</v>
      </c>
      <c r="E19" s="34"/>
      <c r="F19" s="34"/>
      <c r="G19" s="34"/>
      <c r="H19" s="34"/>
      <c r="I19" s="127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7"/>
      <c r="C20" s="34"/>
      <c r="D20" s="34"/>
      <c r="E20" s="310" t="str">
        <f>'Rekapitulace stavby'!E14</f>
        <v>Vyplň údaj</v>
      </c>
      <c r="F20" s="311"/>
      <c r="G20" s="311"/>
      <c r="H20" s="311"/>
      <c r="I20" s="127" t="s">
        <v>25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7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7"/>
      <c r="C22" s="34"/>
      <c r="D22" s="127" t="s">
        <v>28</v>
      </c>
      <c r="E22" s="34"/>
      <c r="F22" s="34"/>
      <c r="G22" s="34"/>
      <c r="H22" s="34"/>
      <c r="I22" s="127" t="s">
        <v>24</v>
      </c>
      <c r="J22" s="110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7"/>
      <c r="C23" s="34"/>
      <c r="D23" s="34"/>
      <c r="E23" s="110" t="s">
        <v>21</v>
      </c>
      <c r="F23" s="34"/>
      <c r="G23" s="34"/>
      <c r="H23" s="34"/>
      <c r="I23" s="127" t="s">
        <v>25</v>
      </c>
      <c r="J23" s="110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7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7"/>
      <c r="C25" s="34"/>
      <c r="D25" s="127" t="s">
        <v>30</v>
      </c>
      <c r="E25" s="34"/>
      <c r="F25" s="34"/>
      <c r="G25" s="34"/>
      <c r="H25" s="34"/>
      <c r="I25" s="127" t="s">
        <v>24</v>
      </c>
      <c r="J25" s="110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7"/>
      <c r="C26" s="34"/>
      <c r="D26" s="34"/>
      <c r="E26" s="110" t="s">
        <v>21</v>
      </c>
      <c r="F26" s="34"/>
      <c r="G26" s="34"/>
      <c r="H26" s="34"/>
      <c r="I26" s="127" t="s">
        <v>25</v>
      </c>
      <c r="J26" s="110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7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7"/>
      <c r="C28" s="34"/>
      <c r="D28" s="127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9"/>
      <c r="B29" s="130"/>
      <c r="C29" s="129"/>
      <c r="D29" s="129"/>
      <c r="E29" s="312" t="s">
        <v>1</v>
      </c>
      <c r="F29" s="312"/>
      <c r="G29" s="312"/>
      <c r="H29" s="312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2" customFormat="1" ht="6.95" customHeight="1">
      <c r="A30" s="34"/>
      <c r="B30" s="37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7"/>
      <c r="C31" s="34"/>
      <c r="D31" s="132"/>
      <c r="E31" s="132"/>
      <c r="F31" s="132"/>
      <c r="G31" s="132"/>
      <c r="H31" s="132"/>
      <c r="I31" s="132"/>
      <c r="J31" s="132"/>
      <c r="K31" s="132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7"/>
      <c r="C32" s="34"/>
      <c r="D32" s="133" t="s">
        <v>34</v>
      </c>
      <c r="E32" s="34"/>
      <c r="F32" s="34"/>
      <c r="G32" s="34"/>
      <c r="H32" s="34"/>
      <c r="I32" s="34"/>
      <c r="J32" s="134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7"/>
      <c r="C33" s="34"/>
      <c r="D33" s="132"/>
      <c r="E33" s="132"/>
      <c r="F33" s="132"/>
      <c r="G33" s="132"/>
      <c r="H33" s="132"/>
      <c r="I33" s="132"/>
      <c r="J33" s="132"/>
      <c r="K33" s="132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7"/>
      <c r="C34" s="34"/>
      <c r="D34" s="34"/>
      <c r="E34" s="34"/>
      <c r="F34" s="135" t="s">
        <v>36</v>
      </c>
      <c r="G34" s="34"/>
      <c r="H34" s="34"/>
      <c r="I34" s="135" t="s">
        <v>35</v>
      </c>
      <c r="J34" s="135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7"/>
      <c r="C35" s="34"/>
      <c r="D35" s="136" t="s">
        <v>38</v>
      </c>
      <c r="E35" s="127" t="s">
        <v>39</v>
      </c>
      <c r="F35" s="137">
        <f>ROUND((SUM(BE124:BE186)),  2)</f>
        <v>0</v>
      </c>
      <c r="G35" s="34"/>
      <c r="H35" s="34"/>
      <c r="I35" s="138">
        <v>0.21</v>
      </c>
      <c r="J35" s="137">
        <f>ROUND(((SUM(BE124:BE186))*I35),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7"/>
      <c r="C36" s="34"/>
      <c r="D36" s="34"/>
      <c r="E36" s="127" t="s">
        <v>40</v>
      </c>
      <c r="F36" s="137">
        <f>ROUND((SUM(BF124:BF186)),  2)</f>
        <v>0</v>
      </c>
      <c r="G36" s="34"/>
      <c r="H36" s="34"/>
      <c r="I36" s="138">
        <v>0.15</v>
      </c>
      <c r="J36" s="137">
        <f>ROUND(((SUM(BF124:BF186))*I36),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7"/>
      <c r="C37" s="34"/>
      <c r="D37" s="34"/>
      <c r="E37" s="127" t="s">
        <v>41</v>
      </c>
      <c r="F37" s="137">
        <f>ROUND((SUM(BG124:BG186)),  2)</f>
        <v>0</v>
      </c>
      <c r="G37" s="34"/>
      <c r="H37" s="34"/>
      <c r="I37" s="138">
        <v>0.21</v>
      </c>
      <c r="J37" s="13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7"/>
      <c r="C38" s="34"/>
      <c r="D38" s="34"/>
      <c r="E38" s="127" t="s">
        <v>42</v>
      </c>
      <c r="F38" s="137">
        <f>ROUND((SUM(BH124:BH186)),  2)</f>
        <v>0</v>
      </c>
      <c r="G38" s="34"/>
      <c r="H38" s="34"/>
      <c r="I38" s="138">
        <v>0.15</v>
      </c>
      <c r="J38" s="13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7"/>
      <c r="C39" s="34"/>
      <c r="D39" s="34"/>
      <c r="E39" s="127" t="s">
        <v>43</v>
      </c>
      <c r="F39" s="137">
        <f>ROUND((SUM(BI124:BI186)),  2)</f>
        <v>0</v>
      </c>
      <c r="G39" s="34"/>
      <c r="H39" s="34"/>
      <c r="I39" s="138">
        <v>0</v>
      </c>
      <c r="J39" s="13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7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7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7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7"/>
      <c r="C61" s="34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7"/>
      <c r="C65" s="34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7"/>
      <c r="C76" s="34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2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3" t="str">
        <f>E7</f>
        <v>Oprava osvětlení žst. Horka na Moravě, Řepčín, Olomouc - Město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0"/>
      <c r="C86" s="28" t="s">
        <v>120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4"/>
      <c r="B87" s="35"/>
      <c r="C87" s="36"/>
      <c r="D87" s="36"/>
      <c r="E87" s="313" t="s">
        <v>547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8" t="s">
        <v>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2.1 - ŽST Řepčín, oprava osvětlení a rozvodů NN</v>
      </c>
      <c r="F89" s="315"/>
      <c r="G89" s="315"/>
      <c r="H89" s="31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8" t="s">
        <v>20</v>
      </c>
      <c r="D91" s="36"/>
      <c r="E91" s="36"/>
      <c r="F91" s="26" t="str">
        <f>F14</f>
        <v xml:space="preserve"> </v>
      </c>
      <c r="G91" s="36"/>
      <c r="H91" s="36"/>
      <c r="I91" s="28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8" t="s">
        <v>23</v>
      </c>
      <c r="D93" s="36"/>
      <c r="E93" s="36"/>
      <c r="F93" s="26" t="str">
        <f>E17</f>
        <v xml:space="preserve"> </v>
      </c>
      <c r="G93" s="36"/>
      <c r="H93" s="36"/>
      <c r="I93" s="28" t="s">
        <v>28</v>
      </c>
      <c r="J93" s="31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8" t="s">
        <v>26</v>
      </c>
      <c r="D94" s="36"/>
      <c r="E94" s="36"/>
      <c r="F94" s="26" t="str">
        <f>IF(E20="","",E20)</f>
        <v>Vyplň údaj</v>
      </c>
      <c r="G94" s="36"/>
      <c r="H94" s="36"/>
      <c r="I94" s="28" t="s">
        <v>30</v>
      </c>
      <c r="J94" s="31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7" t="s">
        <v>125</v>
      </c>
      <c r="D96" s="122"/>
      <c r="E96" s="122"/>
      <c r="F96" s="122"/>
      <c r="G96" s="122"/>
      <c r="H96" s="122"/>
      <c r="I96" s="122"/>
      <c r="J96" s="158" t="s">
        <v>126</v>
      </c>
      <c r="K96" s="122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9" t="s">
        <v>127</v>
      </c>
      <c r="D98" s="36"/>
      <c r="E98" s="36"/>
      <c r="F98" s="36"/>
      <c r="G98" s="36"/>
      <c r="H98" s="36"/>
      <c r="I98" s="36"/>
      <c r="J98" s="84">
        <f>J124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128</v>
      </c>
    </row>
    <row r="99" spans="1:47" s="9" customFormat="1" ht="24.95" hidden="1" customHeight="1">
      <c r="B99" s="160"/>
      <c r="C99" s="161"/>
      <c r="D99" s="162" t="s">
        <v>131</v>
      </c>
      <c r="E99" s="163"/>
      <c r="F99" s="163"/>
      <c r="G99" s="163"/>
      <c r="H99" s="163"/>
      <c r="I99" s="163"/>
      <c r="J99" s="164">
        <f>J142</f>
        <v>0</v>
      </c>
      <c r="K99" s="161"/>
      <c r="L99" s="165"/>
    </row>
    <row r="100" spans="1:47" s="10" customFormat="1" ht="19.899999999999999" hidden="1" customHeight="1">
      <c r="B100" s="166"/>
      <c r="C100" s="104"/>
      <c r="D100" s="167" t="s">
        <v>133</v>
      </c>
      <c r="E100" s="168"/>
      <c r="F100" s="168"/>
      <c r="G100" s="168"/>
      <c r="H100" s="168"/>
      <c r="I100" s="168"/>
      <c r="J100" s="169">
        <f>J143</f>
        <v>0</v>
      </c>
      <c r="K100" s="104"/>
      <c r="L100" s="170"/>
    </row>
    <row r="101" spans="1:47" s="9" customFormat="1" ht="24.95" hidden="1" customHeight="1">
      <c r="B101" s="160"/>
      <c r="C101" s="161"/>
      <c r="D101" s="162" t="s">
        <v>134</v>
      </c>
      <c r="E101" s="163"/>
      <c r="F101" s="163"/>
      <c r="G101" s="163"/>
      <c r="H101" s="163"/>
      <c r="I101" s="163"/>
      <c r="J101" s="164">
        <f>J155</f>
        <v>0</v>
      </c>
      <c r="K101" s="161"/>
      <c r="L101" s="165"/>
    </row>
    <row r="102" spans="1:47" s="9" customFormat="1" ht="24.95" hidden="1" customHeight="1">
      <c r="B102" s="160"/>
      <c r="C102" s="161"/>
      <c r="D102" s="162" t="s">
        <v>135</v>
      </c>
      <c r="E102" s="163"/>
      <c r="F102" s="163"/>
      <c r="G102" s="163"/>
      <c r="H102" s="163"/>
      <c r="I102" s="163"/>
      <c r="J102" s="164">
        <f>J176</f>
        <v>0</v>
      </c>
      <c r="K102" s="161"/>
      <c r="L102" s="165"/>
    </row>
    <row r="103" spans="1:47" s="2" customFormat="1" ht="21.75" hidden="1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47" s="2" customFormat="1" ht="6.95" hidden="1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ht="11.25" hidden="1"/>
    <row r="106" spans="1:47" ht="11.25" hidden="1"/>
    <row r="107" spans="1:47" ht="11.25" hidden="1"/>
    <row r="108" spans="1:47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24.95" customHeight="1">
      <c r="A109" s="34"/>
      <c r="B109" s="35"/>
      <c r="C109" s="22" t="s">
        <v>136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12" customHeight="1">
      <c r="A111" s="34"/>
      <c r="B111" s="35"/>
      <c r="C111" s="28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6.5" customHeight="1">
      <c r="A112" s="34"/>
      <c r="B112" s="35"/>
      <c r="C112" s="36"/>
      <c r="D112" s="36"/>
      <c r="E112" s="313" t="str">
        <f>E7</f>
        <v>Oprava osvětlení žst. Horka na Moravě, Řepčín, Olomouc - Město</v>
      </c>
      <c r="F112" s="314"/>
      <c r="G112" s="314"/>
      <c r="H112" s="314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1" customFormat="1" ht="12" customHeight="1">
      <c r="B113" s="20"/>
      <c r="C113" s="28" t="s">
        <v>120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16.5" customHeight="1">
      <c r="A114" s="34"/>
      <c r="B114" s="35"/>
      <c r="C114" s="36"/>
      <c r="D114" s="36"/>
      <c r="E114" s="313" t="s">
        <v>547</v>
      </c>
      <c r="F114" s="315"/>
      <c r="G114" s="315"/>
      <c r="H114" s="315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122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63" t="str">
        <f>E11</f>
        <v>2.1 - ŽST Řepčín, oprava osvětlení a rozvodů NN</v>
      </c>
      <c r="F116" s="315"/>
      <c r="G116" s="315"/>
      <c r="H116" s="31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8" t="s">
        <v>20</v>
      </c>
      <c r="D118" s="36"/>
      <c r="E118" s="36"/>
      <c r="F118" s="26" t="str">
        <f>F14</f>
        <v xml:space="preserve"> </v>
      </c>
      <c r="G118" s="36"/>
      <c r="H118" s="36"/>
      <c r="I118" s="28" t="s">
        <v>22</v>
      </c>
      <c r="J118" s="66">
        <f>IF(J14="","",J14)</f>
        <v>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8" t="s">
        <v>23</v>
      </c>
      <c r="D120" s="36"/>
      <c r="E120" s="36"/>
      <c r="F120" s="26" t="str">
        <f>E17</f>
        <v xml:space="preserve"> </v>
      </c>
      <c r="G120" s="36"/>
      <c r="H120" s="36"/>
      <c r="I120" s="28" t="s">
        <v>28</v>
      </c>
      <c r="J120" s="31" t="str">
        <f>E23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8" t="s">
        <v>26</v>
      </c>
      <c r="D121" s="36"/>
      <c r="E121" s="36"/>
      <c r="F121" s="26" t="str">
        <f>IF(E20="","",E20)</f>
        <v>Vyplň údaj</v>
      </c>
      <c r="G121" s="36"/>
      <c r="H121" s="36"/>
      <c r="I121" s="28" t="s">
        <v>30</v>
      </c>
      <c r="J121" s="31" t="str">
        <f>E26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71"/>
      <c r="B123" s="172"/>
      <c r="C123" s="173" t="s">
        <v>137</v>
      </c>
      <c r="D123" s="174" t="s">
        <v>59</v>
      </c>
      <c r="E123" s="174" t="s">
        <v>55</v>
      </c>
      <c r="F123" s="174" t="s">
        <v>56</v>
      </c>
      <c r="G123" s="174" t="s">
        <v>138</v>
      </c>
      <c r="H123" s="174" t="s">
        <v>139</v>
      </c>
      <c r="I123" s="174" t="s">
        <v>140</v>
      </c>
      <c r="J123" s="174" t="s">
        <v>126</v>
      </c>
      <c r="K123" s="175" t="s">
        <v>141</v>
      </c>
      <c r="L123" s="176"/>
      <c r="M123" s="75" t="s">
        <v>1</v>
      </c>
      <c r="N123" s="76" t="s">
        <v>38</v>
      </c>
      <c r="O123" s="76" t="s">
        <v>142</v>
      </c>
      <c r="P123" s="76" t="s">
        <v>143</v>
      </c>
      <c r="Q123" s="76" t="s">
        <v>144</v>
      </c>
      <c r="R123" s="76" t="s">
        <v>145</v>
      </c>
      <c r="S123" s="76" t="s">
        <v>146</v>
      </c>
      <c r="T123" s="77" t="s">
        <v>147</v>
      </c>
      <c r="U123" s="171"/>
      <c r="V123" s="171"/>
      <c r="W123" s="171"/>
      <c r="X123" s="171"/>
      <c r="Y123" s="171"/>
      <c r="Z123" s="171"/>
      <c r="AA123" s="171"/>
      <c r="AB123" s="171"/>
      <c r="AC123" s="171"/>
      <c r="AD123" s="171"/>
      <c r="AE123" s="171"/>
    </row>
    <row r="124" spans="1:65" s="2" customFormat="1" ht="22.9" customHeight="1">
      <c r="A124" s="34"/>
      <c r="B124" s="35"/>
      <c r="C124" s="82" t="s">
        <v>148</v>
      </c>
      <c r="D124" s="36"/>
      <c r="E124" s="36"/>
      <c r="F124" s="36"/>
      <c r="G124" s="36"/>
      <c r="H124" s="36"/>
      <c r="I124" s="36"/>
      <c r="J124" s="177">
        <f>BK124</f>
        <v>0</v>
      </c>
      <c r="K124" s="36"/>
      <c r="L124" s="37"/>
      <c r="M124" s="78"/>
      <c r="N124" s="178"/>
      <c r="O124" s="79"/>
      <c r="P124" s="179">
        <f>P125+SUM(P126:P142)+P155+P176</f>
        <v>0</v>
      </c>
      <c r="Q124" s="79"/>
      <c r="R124" s="179">
        <f>R125+SUM(R126:R142)+R155+R176</f>
        <v>138.79730000000001</v>
      </c>
      <c r="S124" s="79"/>
      <c r="T124" s="180">
        <f>T125+SUM(T126:T142)+T155+T176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73</v>
      </c>
      <c r="AU124" s="16" t="s">
        <v>128</v>
      </c>
      <c r="BK124" s="181">
        <f>BK125+SUM(BK126:BK142)+BK155+BK176</f>
        <v>0</v>
      </c>
    </row>
    <row r="125" spans="1:65" s="2" customFormat="1" ht="37.9" customHeight="1">
      <c r="A125" s="34"/>
      <c r="B125" s="35"/>
      <c r="C125" s="182" t="s">
        <v>81</v>
      </c>
      <c r="D125" s="182" t="s">
        <v>149</v>
      </c>
      <c r="E125" s="183" t="s">
        <v>150</v>
      </c>
      <c r="F125" s="184" t="s">
        <v>151</v>
      </c>
      <c r="G125" s="185" t="s">
        <v>152</v>
      </c>
      <c r="H125" s="186">
        <v>23</v>
      </c>
      <c r="I125" s="187"/>
      <c r="J125" s="188">
        <f>ROUND(I125*H125,2)</f>
        <v>0</v>
      </c>
      <c r="K125" s="184" t="s">
        <v>153</v>
      </c>
      <c r="L125" s="189"/>
      <c r="M125" s="190" t="s">
        <v>1</v>
      </c>
      <c r="N125" s="191" t="s">
        <v>39</v>
      </c>
      <c r="O125" s="71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4" t="s">
        <v>154</v>
      </c>
      <c r="AT125" s="194" t="s">
        <v>149</v>
      </c>
      <c r="AU125" s="194" t="s">
        <v>74</v>
      </c>
      <c r="AY125" s="16" t="s">
        <v>155</v>
      </c>
      <c r="BE125" s="118">
        <f>IF(N125="základní",J125,0)</f>
        <v>0</v>
      </c>
      <c r="BF125" s="118">
        <f>IF(N125="snížená",J125,0)</f>
        <v>0</v>
      </c>
      <c r="BG125" s="118">
        <f>IF(N125="zákl. přenesená",J125,0)</f>
        <v>0</v>
      </c>
      <c r="BH125" s="118">
        <f>IF(N125="sníž. přenesená",J125,0)</f>
        <v>0</v>
      </c>
      <c r="BI125" s="118">
        <f>IF(N125="nulová",J125,0)</f>
        <v>0</v>
      </c>
      <c r="BJ125" s="16" t="s">
        <v>81</v>
      </c>
      <c r="BK125" s="118">
        <f>ROUND(I125*H125,2)</f>
        <v>0</v>
      </c>
      <c r="BL125" s="16" t="s">
        <v>156</v>
      </c>
      <c r="BM125" s="194" t="s">
        <v>549</v>
      </c>
    </row>
    <row r="126" spans="1:65" s="2" customFormat="1" ht="29.25">
      <c r="A126" s="34"/>
      <c r="B126" s="35"/>
      <c r="C126" s="36"/>
      <c r="D126" s="195" t="s">
        <v>158</v>
      </c>
      <c r="E126" s="36"/>
      <c r="F126" s="196" t="s">
        <v>159</v>
      </c>
      <c r="G126" s="36"/>
      <c r="H126" s="36"/>
      <c r="I126" s="197"/>
      <c r="J126" s="36"/>
      <c r="K126" s="36"/>
      <c r="L126" s="37"/>
      <c r="M126" s="198"/>
      <c r="N126" s="199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158</v>
      </c>
      <c r="AU126" s="16" t="s">
        <v>74</v>
      </c>
    </row>
    <row r="127" spans="1:65" s="2" customFormat="1" ht="37.9" customHeight="1">
      <c r="A127" s="34"/>
      <c r="B127" s="35"/>
      <c r="C127" s="182" t="s">
        <v>521</v>
      </c>
      <c r="D127" s="182" t="s">
        <v>149</v>
      </c>
      <c r="E127" s="183" t="s">
        <v>550</v>
      </c>
      <c r="F127" s="184" t="s">
        <v>551</v>
      </c>
      <c r="G127" s="185" t="s">
        <v>152</v>
      </c>
      <c r="H127" s="186">
        <v>2</v>
      </c>
      <c r="I127" s="187"/>
      <c r="J127" s="188">
        <f>ROUND(I127*H127,2)</f>
        <v>0</v>
      </c>
      <c r="K127" s="184" t="s">
        <v>153</v>
      </c>
      <c r="L127" s="189"/>
      <c r="M127" s="190" t="s">
        <v>1</v>
      </c>
      <c r="N127" s="191" t="s">
        <v>39</v>
      </c>
      <c r="O127" s="71"/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4" t="s">
        <v>154</v>
      </c>
      <c r="AT127" s="194" t="s">
        <v>149</v>
      </c>
      <c r="AU127" s="194" t="s">
        <v>74</v>
      </c>
      <c r="AY127" s="16" t="s">
        <v>155</v>
      </c>
      <c r="BE127" s="118">
        <f>IF(N127="základní",J127,0)</f>
        <v>0</v>
      </c>
      <c r="BF127" s="118">
        <f>IF(N127="snížená",J127,0)</f>
        <v>0</v>
      </c>
      <c r="BG127" s="118">
        <f>IF(N127="zákl. přenesená",J127,0)</f>
        <v>0</v>
      </c>
      <c r="BH127" s="118">
        <f>IF(N127="sníž. přenesená",J127,0)</f>
        <v>0</v>
      </c>
      <c r="BI127" s="118">
        <f>IF(N127="nulová",J127,0)</f>
        <v>0</v>
      </c>
      <c r="BJ127" s="16" t="s">
        <v>81</v>
      </c>
      <c r="BK127" s="118">
        <f>ROUND(I127*H127,2)</f>
        <v>0</v>
      </c>
      <c r="BL127" s="16" t="s">
        <v>156</v>
      </c>
      <c r="BM127" s="194" t="s">
        <v>552</v>
      </c>
    </row>
    <row r="128" spans="1:65" s="2" customFormat="1" ht="24.2" customHeight="1">
      <c r="A128" s="34"/>
      <c r="B128" s="35"/>
      <c r="C128" s="182" t="s">
        <v>199</v>
      </c>
      <c r="D128" s="182" t="s">
        <v>149</v>
      </c>
      <c r="E128" s="183" t="s">
        <v>200</v>
      </c>
      <c r="F128" s="184" t="s">
        <v>201</v>
      </c>
      <c r="G128" s="185" t="s">
        <v>202</v>
      </c>
      <c r="H128" s="186">
        <v>710</v>
      </c>
      <c r="I128" s="187"/>
      <c r="J128" s="188">
        <f>ROUND(I128*H128,2)</f>
        <v>0</v>
      </c>
      <c r="K128" s="184" t="s">
        <v>153</v>
      </c>
      <c r="L128" s="189"/>
      <c r="M128" s="190" t="s">
        <v>1</v>
      </c>
      <c r="N128" s="191" t="s">
        <v>39</v>
      </c>
      <c r="O128" s="71"/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4" t="s">
        <v>154</v>
      </c>
      <c r="AT128" s="194" t="s">
        <v>149</v>
      </c>
      <c r="AU128" s="194" t="s">
        <v>74</v>
      </c>
      <c r="AY128" s="16" t="s">
        <v>155</v>
      </c>
      <c r="BE128" s="118">
        <f>IF(N128="základní",J128,0)</f>
        <v>0</v>
      </c>
      <c r="BF128" s="118">
        <f>IF(N128="snížená",J128,0)</f>
        <v>0</v>
      </c>
      <c r="BG128" s="118">
        <f>IF(N128="zákl. přenesená",J128,0)</f>
        <v>0</v>
      </c>
      <c r="BH128" s="118">
        <f>IF(N128="sníž. přenesená",J128,0)</f>
        <v>0</v>
      </c>
      <c r="BI128" s="118">
        <f>IF(N128="nulová",J128,0)</f>
        <v>0</v>
      </c>
      <c r="BJ128" s="16" t="s">
        <v>81</v>
      </c>
      <c r="BK128" s="118">
        <f>ROUND(I128*H128,2)</f>
        <v>0</v>
      </c>
      <c r="BL128" s="16" t="s">
        <v>156</v>
      </c>
      <c r="BM128" s="194" t="s">
        <v>553</v>
      </c>
    </row>
    <row r="129" spans="1:65" s="2" customFormat="1" ht="24.2" customHeight="1">
      <c r="A129" s="34"/>
      <c r="B129" s="35"/>
      <c r="C129" s="182" t="s">
        <v>204</v>
      </c>
      <c r="D129" s="182" t="s">
        <v>149</v>
      </c>
      <c r="E129" s="183" t="s">
        <v>205</v>
      </c>
      <c r="F129" s="184" t="s">
        <v>206</v>
      </c>
      <c r="G129" s="185" t="s">
        <v>152</v>
      </c>
      <c r="H129" s="186">
        <v>355</v>
      </c>
      <c r="I129" s="187"/>
      <c r="J129" s="188">
        <f>ROUND(I129*H129,2)</f>
        <v>0</v>
      </c>
      <c r="K129" s="184" t="s">
        <v>153</v>
      </c>
      <c r="L129" s="189"/>
      <c r="M129" s="190" t="s">
        <v>1</v>
      </c>
      <c r="N129" s="191" t="s">
        <v>39</v>
      </c>
      <c r="O129" s="71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4" t="s">
        <v>154</v>
      </c>
      <c r="AT129" s="194" t="s">
        <v>149</v>
      </c>
      <c r="AU129" s="194" t="s">
        <v>74</v>
      </c>
      <c r="AY129" s="16" t="s">
        <v>155</v>
      </c>
      <c r="BE129" s="118">
        <f>IF(N129="základní",J129,0)</f>
        <v>0</v>
      </c>
      <c r="BF129" s="118">
        <f>IF(N129="snížená",J129,0)</f>
        <v>0</v>
      </c>
      <c r="BG129" s="118">
        <f>IF(N129="zákl. přenesená",J129,0)</f>
        <v>0</v>
      </c>
      <c r="BH129" s="118">
        <f>IF(N129="sníž. přenesená",J129,0)</f>
        <v>0</v>
      </c>
      <c r="BI129" s="118">
        <f>IF(N129="nulová",J129,0)</f>
        <v>0</v>
      </c>
      <c r="BJ129" s="16" t="s">
        <v>81</v>
      </c>
      <c r="BK129" s="118">
        <f>ROUND(I129*H129,2)</f>
        <v>0</v>
      </c>
      <c r="BL129" s="16" t="s">
        <v>156</v>
      </c>
      <c r="BM129" s="194" t="s">
        <v>554</v>
      </c>
    </row>
    <row r="130" spans="1:65" s="2" customFormat="1" ht="24.2" customHeight="1">
      <c r="A130" s="34"/>
      <c r="B130" s="35"/>
      <c r="C130" s="182" t="s">
        <v>555</v>
      </c>
      <c r="D130" s="182" t="s">
        <v>149</v>
      </c>
      <c r="E130" s="183" t="s">
        <v>209</v>
      </c>
      <c r="F130" s="184" t="s">
        <v>210</v>
      </c>
      <c r="G130" s="185" t="s">
        <v>202</v>
      </c>
      <c r="H130" s="186">
        <v>710</v>
      </c>
      <c r="I130" s="187"/>
      <c r="J130" s="188">
        <f>ROUND(I130*H130,2)</f>
        <v>0</v>
      </c>
      <c r="K130" s="184" t="s">
        <v>153</v>
      </c>
      <c r="L130" s="189"/>
      <c r="M130" s="190" t="s">
        <v>1</v>
      </c>
      <c r="N130" s="191" t="s">
        <v>39</v>
      </c>
      <c r="O130" s="71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4" t="s">
        <v>162</v>
      </c>
      <c r="AT130" s="194" t="s">
        <v>149</v>
      </c>
      <c r="AU130" s="194" t="s">
        <v>74</v>
      </c>
      <c r="AY130" s="16" t="s">
        <v>155</v>
      </c>
      <c r="BE130" s="118">
        <f>IF(N130="základní",J130,0)</f>
        <v>0</v>
      </c>
      <c r="BF130" s="118">
        <f>IF(N130="snížená",J130,0)</f>
        <v>0</v>
      </c>
      <c r="BG130" s="118">
        <f>IF(N130="zákl. přenesená",J130,0)</f>
        <v>0</v>
      </c>
      <c r="BH130" s="118">
        <f>IF(N130="sníž. přenesená",J130,0)</f>
        <v>0</v>
      </c>
      <c r="BI130" s="118">
        <f>IF(N130="nulová",J130,0)</f>
        <v>0</v>
      </c>
      <c r="BJ130" s="16" t="s">
        <v>81</v>
      </c>
      <c r="BK130" s="118">
        <f>ROUND(I130*H130,2)</f>
        <v>0</v>
      </c>
      <c r="BL130" s="16" t="s">
        <v>162</v>
      </c>
      <c r="BM130" s="194" t="s">
        <v>556</v>
      </c>
    </row>
    <row r="131" spans="1:65" s="2" customFormat="1" ht="19.5">
      <c r="A131" s="34"/>
      <c r="B131" s="35"/>
      <c r="C131" s="36"/>
      <c r="D131" s="195" t="s">
        <v>158</v>
      </c>
      <c r="E131" s="36"/>
      <c r="F131" s="196" t="s">
        <v>212</v>
      </c>
      <c r="G131" s="36"/>
      <c r="H131" s="36"/>
      <c r="I131" s="197"/>
      <c r="J131" s="36"/>
      <c r="K131" s="36"/>
      <c r="L131" s="37"/>
      <c r="M131" s="198"/>
      <c r="N131" s="19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158</v>
      </c>
      <c r="AU131" s="16" t="s">
        <v>74</v>
      </c>
    </row>
    <row r="132" spans="1:65" s="2" customFormat="1" ht="49.15" customHeight="1">
      <c r="A132" s="34"/>
      <c r="B132" s="35"/>
      <c r="C132" s="182" t="s">
        <v>83</v>
      </c>
      <c r="D132" s="182" t="s">
        <v>149</v>
      </c>
      <c r="E132" s="183" t="s">
        <v>557</v>
      </c>
      <c r="F132" s="184" t="s">
        <v>558</v>
      </c>
      <c r="G132" s="185" t="s">
        <v>152</v>
      </c>
      <c r="H132" s="186">
        <v>4</v>
      </c>
      <c r="I132" s="187"/>
      <c r="J132" s="188">
        <f>ROUND(I132*H132,2)</f>
        <v>0</v>
      </c>
      <c r="K132" s="184" t="s">
        <v>153</v>
      </c>
      <c r="L132" s="189"/>
      <c r="M132" s="190" t="s">
        <v>1</v>
      </c>
      <c r="N132" s="191" t="s">
        <v>39</v>
      </c>
      <c r="O132" s="7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4" t="s">
        <v>154</v>
      </c>
      <c r="AT132" s="194" t="s">
        <v>149</v>
      </c>
      <c r="AU132" s="194" t="s">
        <v>74</v>
      </c>
      <c r="AY132" s="16" t="s">
        <v>155</v>
      </c>
      <c r="BE132" s="118">
        <f>IF(N132="základní",J132,0)</f>
        <v>0</v>
      </c>
      <c r="BF132" s="118">
        <f>IF(N132="snížená",J132,0)</f>
        <v>0</v>
      </c>
      <c r="BG132" s="118">
        <f>IF(N132="zákl. přenesená",J132,0)</f>
        <v>0</v>
      </c>
      <c r="BH132" s="118">
        <f>IF(N132="sníž. přenesená",J132,0)</f>
        <v>0</v>
      </c>
      <c r="BI132" s="118">
        <f>IF(N132="nulová",J132,0)</f>
        <v>0</v>
      </c>
      <c r="BJ132" s="16" t="s">
        <v>81</v>
      </c>
      <c r="BK132" s="118">
        <f>ROUND(I132*H132,2)</f>
        <v>0</v>
      </c>
      <c r="BL132" s="16" t="s">
        <v>156</v>
      </c>
      <c r="BM132" s="194" t="s">
        <v>559</v>
      </c>
    </row>
    <row r="133" spans="1:65" s="2" customFormat="1" ht="78">
      <c r="A133" s="34"/>
      <c r="B133" s="35"/>
      <c r="C133" s="36"/>
      <c r="D133" s="195" t="s">
        <v>158</v>
      </c>
      <c r="E133" s="36"/>
      <c r="F133" s="196" t="s">
        <v>169</v>
      </c>
      <c r="G133" s="36"/>
      <c r="H133" s="36"/>
      <c r="I133" s="197"/>
      <c r="J133" s="36"/>
      <c r="K133" s="36"/>
      <c r="L133" s="37"/>
      <c r="M133" s="198"/>
      <c r="N133" s="19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158</v>
      </c>
      <c r="AU133" s="16" t="s">
        <v>74</v>
      </c>
    </row>
    <row r="134" spans="1:65" s="2" customFormat="1" ht="49.15" customHeight="1">
      <c r="A134" s="34"/>
      <c r="B134" s="35"/>
      <c r="C134" s="182" t="s">
        <v>242</v>
      </c>
      <c r="D134" s="182" t="s">
        <v>149</v>
      </c>
      <c r="E134" s="183" t="s">
        <v>166</v>
      </c>
      <c r="F134" s="184" t="s">
        <v>167</v>
      </c>
      <c r="G134" s="185" t="s">
        <v>152</v>
      </c>
      <c r="H134" s="186">
        <v>21</v>
      </c>
      <c r="I134" s="187"/>
      <c r="J134" s="188">
        <f>ROUND(I134*H134,2)</f>
        <v>0</v>
      </c>
      <c r="K134" s="184" t="s">
        <v>153</v>
      </c>
      <c r="L134" s="189"/>
      <c r="M134" s="190" t="s">
        <v>1</v>
      </c>
      <c r="N134" s="191" t="s">
        <v>39</v>
      </c>
      <c r="O134" s="71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154</v>
      </c>
      <c r="AT134" s="194" t="s">
        <v>149</v>
      </c>
      <c r="AU134" s="194" t="s">
        <v>74</v>
      </c>
      <c r="AY134" s="16" t="s">
        <v>155</v>
      </c>
      <c r="BE134" s="118">
        <f>IF(N134="základní",J134,0)</f>
        <v>0</v>
      </c>
      <c r="BF134" s="118">
        <f>IF(N134="snížená",J134,0)</f>
        <v>0</v>
      </c>
      <c r="BG134" s="118">
        <f>IF(N134="zákl. přenesená",J134,0)</f>
        <v>0</v>
      </c>
      <c r="BH134" s="118">
        <f>IF(N134="sníž. přenesená",J134,0)</f>
        <v>0</v>
      </c>
      <c r="BI134" s="118">
        <f>IF(N134="nulová",J134,0)</f>
        <v>0</v>
      </c>
      <c r="BJ134" s="16" t="s">
        <v>81</v>
      </c>
      <c r="BK134" s="118">
        <f>ROUND(I134*H134,2)</f>
        <v>0</v>
      </c>
      <c r="BL134" s="16" t="s">
        <v>156</v>
      </c>
      <c r="BM134" s="194" t="s">
        <v>560</v>
      </c>
    </row>
    <row r="135" spans="1:65" s="2" customFormat="1" ht="78">
      <c r="A135" s="34"/>
      <c r="B135" s="35"/>
      <c r="C135" s="36"/>
      <c r="D135" s="195" t="s">
        <v>158</v>
      </c>
      <c r="E135" s="36"/>
      <c r="F135" s="196" t="s">
        <v>169</v>
      </c>
      <c r="G135" s="36"/>
      <c r="H135" s="36"/>
      <c r="I135" s="197"/>
      <c r="J135" s="36"/>
      <c r="K135" s="36"/>
      <c r="L135" s="37"/>
      <c r="M135" s="198"/>
      <c r="N135" s="19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158</v>
      </c>
      <c r="AU135" s="16" t="s">
        <v>74</v>
      </c>
    </row>
    <row r="136" spans="1:65" s="2" customFormat="1" ht="24.2" customHeight="1">
      <c r="A136" s="34"/>
      <c r="B136" s="35"/>
      <c r="C136" s="182" t="s">
        <v>349</v>
      </c>
      <c r="D136" s="182" t="s">
        <v>149</v>
      </c>
      <c r="E136" s="183" t="s">
        <v>561</v>
      </c>
      <c r="F136" s="184" t="s">
        <v>562</v>
      </c>
      <c r="G136" s="185" t="s">
        <v>202</v>
      </c>
      <c r="H136" s="186">
        <v>310</v>
      </c>
      <c r="I136" s="187"/>
      <c r="J136" s="188">
        <f t="shared" ref="J136:J141" si="0">ROUND(I136*H136,2)</f>
        <v>0</v>
      </c>
      <c r="K136" s="184" t="s">
        <v>153</v>
      </c>
      <c r="L136" s="189"/>
      <c r="M136" s="190" t="s">
        <v>1</v>
      </c>
      <c r="N136" s="191" t="s">
        <v>39</v>
      </c>
      <c r="O136" s="71"/>
      <c r="P136" s="192">
        <f t="shared" ref="P136:P141" si="1">O136*H136</f>
        <v>0</v>
      </c>
      <c r="Q136" s="192">
        <v>0</v>
      </c>
      <c r="R136" s="192">
        <f t="shared" ref="R136:R141" si="2">Q136*H136</f>
        <v>0</v>
      </c>
      <c r="S136" s="192">
        <v>0</v>
      </c>
      <c r="T136" s="193">
        <f t="shared" ref="T136:T141" si="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4" t="s">
        <v>162</v>
      </c>
      <c r="AT136" s="194" t="s">
        <v>149</v>
      </c>
      <c r="AU136" s="194" t="s">
        <v>74</v>
      </c>
      <c r="AY136" s="16" t="s">
        <v>155</v>
      </c>
      <c r="BE136" s="118">
        <f t="shared" ref="BE136:BE141" si="4">IF(N136="základní",J136,0)</f>
        <v>0</v>
      </c>
      <c r="BF136" s="118">
        <f t="shared" ref="BF136:BF141" si="5">IF(N136="snížená",J136,0)</f>
        <v>0</v>
      </c>
      <c r="BG136" s="118">
        <f t="shared" ref="BG136:BG141" si="6">IF(N136="zákl. přenesená",J136,0)</f>
        <v>0</v>
      </c>
      <c r="BH136" s="118">
        <f t="shared" ref="BH136:BH141" si="7">IF(N136="sníž. přenesená",J136,0)</f>
        <v>0</v>
      </c>
      <c r="BI136" s="118">
        <f t="shared" ref="BI136:BI141" si="8">IF(N136="nulová",J136,0)</f>
        <v>0</v>
      </c>
      <c r="BJ136" s="16" t="s">
        <v>81</v>
      </c>
      <c r="BK136" s="118">
        <f t="shared" ref="BK136:BK141" si="9">ROUND(I136*H136,2)</f>
        <v>0</v>
      </c>
      <c r="BL136" s="16" t="s">
        <v>162</v>
      </c>
      <c r="BM136" s="194" t="s">
        <v>563</v>
      </c>
    </row>
    <row r="137" spans="1:65" s="2" customFormat="1" ht="24.2" customHeight="1">
      <c r="A137" s="34"/>
      <c r="B137" s="35"/>
      <c r="C137" s="182" t="s">
        <v>353</v>
      </c>
      <c r="D137" s="182" t="s">
        <v>149</v>
      </c>
      <c r="E137" s="183" t="s">
        <v>564</v>
      </c>
      <c r="F137" s="184" t="s">
        <v>565</v>
      </c>
      <c r="G137" s="185" t="s">
        <v>202</v>
      </c>
      <c r="H137" s="186">
        <v>800</v>
      </c>
      <c r="I137" s="187"/>
      <c r="J137" s="188">
        <f t="shared" si="0"/>
        <v>0</v>
      </c>
      <c r="K137" s="184" t="s">
        <v>153</v>
      </c>
      <c r="L137" s="189"/>
      <c r="M137" s="190" t="s">
        <v>1</v>
      </c>
      <c r="N137" s="191" t="s">
        <v>39</v>
      </c>
      <c r="O137" s="71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4" t="s">
        <v>162</v>
      </c>
      <c r="AT137" s="194" t="s">
        <v>149</v>
      </c>
      <c r="AU137" s="194" t="s">
        <v>74</v>
      </c>
      <c r="AY137" s="16" t="s">
        <v>155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16" t="s">
        <v>81</v>
      </c>
      <c r="BK137" s="118">
        <f t="shared" si="9"/>
        <v>0</v>
      </c>
      <c r="BL137" s="16" t="s">
        <v>162</v>
      </c>
      <c r="BM137" s="194" t="s">
        <v>566</v>
      </c>
    </row>
    <row r="138" spans="1:65" s="2" customFormat="1" ht="37.9" customHeight="1">
      <c r="A138" s="34"/>
      <c r="B138" s="35"/>
      <c r="C138" s="182" t="s">
        <v>246</v>
      </c>
      <c r="D138" s="182" t="s">
        <v>149</v>
      </c>
      <c r="E138" s="183" t="s">
        <v>247</v>
      </c>
      <c r="F138" s="184" t="s">
        <v>248</v>
      </c>
      <c r="G138" s="185" t="s">
        <v>152</v>
      </c>
      <c r="H138" s="186">
        <v>1</v>
      </c>
      <c r="I138" s="187"/>
      <c r="J138" s="188">
        <f t="shared" si="0"/>
        <v>0</v>
      </c>
      <c r="K138" s="184" t="s">
        <v>153</v>
      </c>
      <c r="L138" s="189"/>
      <c r="M138" s="190" t="s">
        <v>1</v>
      </c>
      <c r="N138" s="191" t="s">
        <v>39</v>
      </c>
      <c r="O138" s="71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4" t="s">
        <v>249</v>
      </c>
      <c r="AT138" s="194" t="s">
        <v>149</v>
      </c>
      <c r="AU138" s="194" t="s">
        <v>74</v>
      </c>
      <c r="AY138" s="16" t="s">
        <v>155</v>
      </c>
      <c r="BE138" s="118">
        <f t="shared" si="4"/>
        <v>0</v>
      </c>
      <c r="BF138" s="118">
        <f t="shared" si="5"/>
        <v>0</v>
      </c>
      <c r="BG138" s="118">
        <f t="shared" si="6"/>
        <v>0</v>
      </c>
      <c r="BH138" s="118">
        <f t="shared" si="7"/>
        <v>0</v>
      </c>
      <c r="BI138" s="118">
        <f t="shared" si="8"/>
        <v>0</v>
      </c>
      <c r="BJ138" s="16" t="s">
        <v>81</v>
      </c>
      <c r="BK138" s="118">
        <f t="shared" si="9"/>
        <v>0</v>
      </c>
      <c r="BL138" s="16" t="s">
        <v>184</v>
      </c>
      <c r="BM138" s="194" t="s">
        <v>567</v>
      </c>
    </row>
    <row r="139" spans="1:65" s="2" customFormat="1" ht="24.2" customHeight="1">
      <c r="A139" s="34"/>
      <c r="B139" s="35"/>
      <c r="C139" s="182" t="s">
        <v>390</v>
      </c>
      <c r="D139" s="182" t="s">
        <v>149</v>
      </c>
      <c r="E139" s="183" t="s">
        <v>243</v>
      </c>
      <c r="F139" s="184" t="s">
        <v>244</v>
      </c>
      <c r="G139" s="185" t="s">
        <v>202</v>
      </c>
      <c r="H139" s="186">
        <v>70</v>
      </c>
      <c r="I139" s="187"/>
      <c r="J139" s="188">
        <f t="shared" si="0"/>
        <v>0</v>
      </c>
      <c r="K139" s="184" t="s">
        <v>153</v>
      </c>
      <c r="L139" s="189"/>
      <c r="M139" s="190" t="s">
        <v>1</v>
      </c>
      <c r="N139" s="191" t="s">
        <v>39</v>
      </c>
      <c r="O139" s="71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4" t="s">
        <v>154</v>
      </c>
      <c r="AT139" s="194" t="s">
        <v>149</v>
      </c>
      <c r="AU139" s="194" t="s">
        <v>74</v>
      </c>
      <c r="AY139" s="16" t="s">
        <v>155</v>
      </c>
      <c r="BE139" s="118">
        <f t="shared" si="4"/>
        <v>0</v>
      </c>
      <c r="BF139" s="118">
        <f t="shared" si="5"/>
        <v>0</v>
      </c>
      <c r="BG139" s="118">
        <f t="shared" si="6"/>
        <v>0</v>
      </c>
      <c r="BH139" s="118">
        <f t="shared" si="7"/>
        <v>0</v>
      </c>
      <c r="BI139" s="118">
        <f t="shared" si="8"/>
        <v>0</v>
      </c>
      <c r="BJ139" s="16" t="s">
        <v>81</v>
      </c>
      <c r="BK139" s="118">
        <f t="shared" si="9"/>
        <v>0</v>
      </c>
      <c r="BL139" s="16" t="s">
        <v>156</v>
      </c>
      <c r="BM139" s="194" t="s">
        <v>568</v>
      </c>
    </row>
    <row r="140" spans="1:65" s="2" customFormat="1" ht="24.2" customHeight="1">
      <c r="A140" s="34"/>
      <c r="B140" s="35"/>
      <c r="C140" s="182" t="s">
        <v>237</v>
      </c>
      <c r="D140" s="182" t="s">
        <v>149</v>
      </c>
      <c r="E140" s="183" t="s">
        <v>252</v>
      </c>
      <c r="F140" s="184" t="s">
        <v>253</v>
      </c>
      <c r="G140" s="185" t="s">
        <v>254</v>
      </c>
      <c r="H140" s="186">
        <v>500</v>
      </c>
      <c r="I140" s="187"/>
      <c r="J140" s="188">
        <f t="shared" si="0"/>
        <v>0</v>
      </c>
      <c r="K140" s="184" t="s">
        <v>153</v>
      </c>
      <c r="L140" s="189"/>
      <c r="M140" s="190" t="s">
        <v>1</v>
      </c>
      <c r="N140" s="191" t="s">
        <v>39</v>
      </c>
      <c r="O140" s="71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4" t="s">
        <v>162</v>
      </c>
      <c r="AT140" s="194" t="s">
        <v>149</v>
      </c>
      <c r="AU140" s="194" t="s">
        <v>74</v>
      </c>
      <c r="AY140" s="16" t="s">
        <v>155</v>
      </c>
      <c r="BE140" s="118">
        <f t="shared" si="4"/>
        <v>0</v>
      </c>
      <c r="BF140" s="118">
        <f t="shared" si="5"/>
        <v>0</v>
      </c>
      <c r="BG140" s="118">
        <f t="shared" si="6"/>
        <v>0</v>
      </c>
      <c r="BH140" s="118">
        <f t="shared" si="7"/>
        <v>0</v>
      </c>
      <c r="BI140" s="118">
        <f t="shared" si="8"/>
        <v>0</v>
      </c>
      <c r="BJ140" s="16" t="s">
        <v>81</v>
      </c>
      <c r="BK140" s="118">
        <f t="shared" si="9"/>
        <v>0</v>
      </c>
      <c r="BL140" s="16" t="s">
        <v>162</v>
      </c>
      <c r="BM140" s="194" t="s">
        <v>569</v>
      </c>
    </row>
    <row r="141" spans="1:65" s="2" customFormat="1" ht="24.2" customHeight="1">
      <c r="A141" s="34"/>
      <c r="B141" s="35"/>
      <c r="C141" s="182" t="s">
        <v>363</v>
      </c>
      <c r="D141" s="182" t="s">
        <v>149</v>
      </c>
      <c r="E141" s="183" t="s">
        <v>238</v>
      </c>
      <c r="F141" s="184" t="s">
        <v>239</v>
      </c>
      <c r="G141" s="185" t="s">
        <v>240</v>
      </c>
      <c r="H141" s="186">
        <v>25</v>
      </c>
      <c r="I141" s="187"/>
      <c r="J141" s="188">
        <f t="shared" si="0"/>
        <v>0</v>
      </c>
      <c r="K141" s="184" t="s">
        <v>153</v>
      </c>
      <c r="L141" s="189"/>
      <c r="M141" s="190" t="s">
        <v>1</v>
      </c>
      <c r="N141" s="191" t="s">
        <v>39</v>
      </c>
      <c r="O141" s="71"/>
      <c r="P141" s="192">
        <f t="shared" si="1"/>
        <v>0</v>
      </c>
      <c r="Q141" s="192">
        <v>1</v>
      </c>
      <c r="R141" s="192">
        <f t="shared" si="2"/>
        <v>25</v>
      </c>
      <c r="S141" s="192">
        <v>0</v>
      </c>
      <c r="T141" s="193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4" t="s">
        <v>154</v>
      </c>
      <c r="AT141" s="194" t="s">
        <v>149</v>
      </c>
      <c r="AU141" s="194" t="s">
        <v>74</v>
      </c>
      <c r="AY141" s="16" t="s">
        <v>155</v>
      </c>
      <c r="BE141" s="118">
        <f t="shared" si="4"/>
        <v>0</v>
      </c>
      <c r="BF141" s="118">
        <f t="shared" si="5"/>
        <v>0</v>
      </c>
      <c r="BG141" s="118">
        <f t="shared" si="6"/>
        <v>0</v>
      </c>
      <c r="BH141" s="118">
        <f t="shared" si="7"/>
        <v>0</v>
      </c>
      <c r="BI141" s="118">
        <f t="shared" si="8"/>
        <v>0</v>
      </c>
      <c r="BJ141" s="16" t="s">
        <v>81</v>
      </c>
      <c r="BK141" s="118">
        <f t="shared" si="9"/>
        <v>0</v>
      </c>
      <c r="BL141" s="16" t="s">
        <v>156</v>
      </c>
      <c r="BM141" s="194" t="s">
        <v>570</v>
      </c>
    </row>
    <row r="142" spans="1:65" s="12" customFormat="1" ht="25.9" customHeight="1">
      <c r="B142" s="200"/>
      <c r="C142" s="201"/>
      <c r="D142" s="202" t="s">
        <v>73</v>
      </c>
      <c r="E142" s="203" t="s">
        <v>149</v>
      </c>
      <c r="F142" s="203" t="s">
        <v>294</v>
      </c>
      <c r="G142" s="201"/>
      <c r="H142" s="201"/>
      <c r="I142" s="204"/>
      <c r="J142" s="205">
        <f>BK142</f>
        <v>0</v>
      </c>
      <c r="K142" s="201"/>
      <c r="L142" s="206"/>
      <c r="M142" s="207"/>
      <c r="N142" s="208"/>
      <c r="O142" s="208"/>
      <c r="P142" s="209">
        <f>P143</f>
        <v>0</v>
      </c>
      <c r="Q142" s="208"/>
      <c r="R142" s="209">
        <f>R143</f>
        <v>113.79730000000001</v>
      </c>
      <c r="S142" s="208"/>
      <c r="T142" s="210">
        <f>T143</f>
        <v>0</v>
      </c>
      <c r="AR142" s="211" t="s">
        <v>217</v>
      </c>
      <c r="AT142" s="212" t="s">
        <v>73</v>
      </c>
      <c r="AU142" s="212" t="s">
        <v>74</v>
      </c>
      <c r="AY142" s="211" t="s">
        <v>155</v>
      </c>
      <c r="BK142" s="213">
        <f>BK143</f>
        <v>0</v>
      </c>
    </row>
    <row r="143" spans="1:65" s="12" customFormat="1" ht="22.9" customHeight="1">
      <c r="B143" s="200"/>
      <c r="C143" s="201"/>
      <c r="D143" s="202" t="s">
        <v>73</v>
      </c>
      <c r="E143" s="214" t="s">
        <v>297</v>
      </c>
      <c r="F143" s="214" t="s">
        <v>298</v>
      </c>
      <c r="G143" s="201"/>
      <c r="H143" s="201"/>
      <c r="I143" s="204"/>
      <c r="J143" s="215">
        <f>BK143</f>
        <v>0</v>
      </c>
      <c r="K143" s="201"/>
      <c r="L143" s="206"/>
      <c r="M143" s="207"/>
      <c r="N143" s="208"/>
      <c r="O143" s="208"/>
      <c r="P143" s="209">
        <f>SUM(P144:P154)</f>
        <v>0</v>
      </c>
      <c r="Q143" s="208"/>
      <c r="R143" s="209">
        <f>SUM(R144:R154)</f>
        <v>113.79730000000001</v>
      </c>
      <c r="S143" s="208"/>
      <c r="T143" s="210">
        <f>SUM(T144:T154)</f>
        <v>0</v>
      </c>
      <c r="AR143" s="211" t="s">
        <v>217</v>
      </c>
      <c r="AT143" s="212" t="s">
        <v>73</v>
      </c>
      <c r="AU143" s="212" t="s">
        <v>81</v>
      </c>
      <c r="AY143" s="211" t="s">
        <v>155</v>
      </c>
      <c r="BK143" s="213">
        <f>SUM(BK144:BK154)</f>
        <v>0</v>
      </c>
    </row>
    <row r="144" spans="1:65" s="2" customFormat="1" ht="24.2" customHeight="1">
      <c r="A144" s="34"/>
      <c r="B144" s="35"/>
      <c r="C144" s="216" t="s">
        <v>571</v>
      </c>
      <c r="D144" s="216" t="s">
        <v>289</v>
      </c>
      <c r="E144" s="217" t="s">
        <v>300</v>
      </c>
      <c r="F144" s="218" t="s">
        <v>301</v>
      </c>
      <c r="G144" s="219" t="s">
        <v>263</v>
      </c>
      <c r="H144" s="220">
        <v>40</v>
      </c>
      <c r="I144" s="221"/>
      <c r="J144" s="222">
        <f t="shared" ref="J144:J154" si="10">ROUND(I144*H144,2)</f>
        <v>0</v>
      </c>
      <c r="K144" s="218" t="s">
        <v>1</v>
      </c>
      <c r="L144" s="37"/>
      <c r="M144" s="223" t="s">
        <v>1</v>
      </c>
      <c r="N144" s="224" t="s">
        <v>39</v>
      </c>
      <c r="O144" s="71"/>
      <c r="P144" s="192">
        <f t="shared" ref="P144:P154" si="11">O144*H144</f>
        <v>0</v>
      </c>
      <c r="Q144" s="192">
        <v>0</v>
      </c>
      <c r="R144" s="192">
        <f t="shared" ref="R144:R154" si="12">Q144*H144</f>
        <v>0</v>
      </c>
      <c r="S144" s="192">
        <v>0</v>
      </c>
      <c r="T144" s="193">
        <f t="shared" ref="T144:T154" si="13"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184</v>
      </c>
      <c r="AT144" s="194" t="s">
        <v>289</v>
      </c>
      <c r="AU144" s="194" t="s">
        <v>83</v>
      </c>
      <c r="AY144" s="16" t="s">
        <v>155</v>
      </c>
      <c r="BE144" s="118">
        <f t="shared" ref="BE144:BE154" si="14">IF(N144="základní",J144,0)</f>
        <v>0</v>
      </c>
      <c r="BF144" s="118">
        <f t="shared" ref="BF144:BF154" si="15">IF(N144="snížená",J144,0)</f>
        <v>0</v>
      </c>
      <c r="BG144" s="118">
        <f t="shared" ref="BG144:BG154" si="16">IF(N144="zákl. přenesená",J144,0)</f>
        <v>0</v>
      </c>
      <c r="BH144" s="118">
        <f t="shared" ref="BH144:BH154" si="17">IF(N144="sníž. přenesená",J144,0)</f>
        <v>0</v>
      </c>
      <c r="BI144" s="118">
        <f t="shared" ref="BI144:BI154" si="18">IF(N144="nulová",J144,0)</f>
        <v>0</v>
      </c>
      <c r="BJ144" s="16" t="s">
        <v>81</v>
      </c>
      <c r="BK144" s="118">
        <f t="shared" ref="BK144:BK154" si="19">ROUND(I144*H144,2)</f>
        <v>0</v>
      </c>
      <c r="BL144" s="16" t="s">
        <v>184</v>
      </c>
      <c r="BM144" s="194" t="s">
        <v>572</v>
      </c>
    </row>
    <row r="145" spans="1:65" s="2" customFormat="1" ht="24.2" customHeight="1">
      <c r="A145" s="34"/>
      <c r="B145" s="35"/>
      <c r="C145" s="216" t="s">
        <v>333</v>
      </c>
      <c r="D145" s="216" t="s">
        <v>289</v>
      </c>
      <c r="E145" s="217" t="s">
        <v>334</v>
      </c>
      <c r="F145" s="218" t="s">
        <v>335</v>
      </c>
      <c r="G145" s="219" t="s">
        <v>292</v>
      </c>
      <c r="H145" s="220">
        <v>23</v>
      </c>
      <c r="I145" s="221"/>
      <c r="J145" s="222">
        <f t="shared" si="10"/>
        <v>0</v>
      </c>
      <c r="K145" s="218" t="s">
        <v>1</v>
      </c>
      <c r="L145" s="37"/>
      <c r="M145" s="223" t="s">
        <v>1</v>
      </c>
      <c r="N145" s="224" t="s">
        <v>39</v>
      </c>
      <c r="O145" s="71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4" t="s">
        <v>184</v>
      </c>
      <c r="AT145" s="194" t="s">
        <v>289</v>
      </c>
      <c r="AU145" s="194" t="s">
        <v>83</v>
      </c>
      <c r="AY145" s="16" t="s">
        <v>155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16" t="s">
        <v>81</v>
      </c>
      <c r="BK145" s="118">
        <f t="shared" si="19"/>
        <v>0</v>
      </c>
      <c r="BL145" s="16" t="s">
        <v>184</v>
      </c>
      <c r="BM145" s="194" t="s">
        <v>573</v>
      </c>
    </row>
    <row r="146" spans="1:65" s="2" customFormat="1" ht="14.45" customHeight="1">
      <c r="A146" s="34"/>
      <c r="B146" s="35"/>
      <c r="C146" s="216" t="s">
        <v>412</v>
      </c>
      <c r="D146" s="216" t="s">
        <v>289</v>
      </c>
      <c r="E146" s="217" t="s">
        <v>308</v>
      </c>
      <c r="F146" s="218" t="s">
        <v>309</v>
      </c>
      <c r="G146" s="219" t="s">
        <v>292</v>
      </c>
      <c r="H146" s="220">
        <v>62.5</v>
      </c>
      <c r="I146" s="221"/>
      <c r="J146" s="222">
        <f t="shared" si="10"/>
        <v>0</v>
      </c>
      <c r="K146" s="218" t="s">
        <v>1</v>
      </c>
      <c r="L146" s="37"/>
      <c r="M146" s="223" t="s">
        <v>1</v>
      </c>
      <c r="N146" s="224" t="s">
        <v>39</v>
      </c>
      <c r="O146" s="71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184</v>
      </c>
      <c r="AT146" s="194" t="s">
        <v>289</v>
      </c>
      <c r="AU146" s="194" t="s">
        <v>83</v>
      </c>
      <c r="AY146" s="16" t="s">
        <v>155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16" t="s">
        <v>81</v>
      </c>
      <c r="BK146" s="118">
        <f t="shared" si="19"/>
        <v>0</v>
      </c>
      <c r="BL146" s="16" t="s">
        <v>184</v>
      </c>
      <c r="BM146" s="194" t="s">
        <v>574</v>
      </c>
    </row>
    <row r="147" spans="1:65" s="2" customFormat="1" ht="24.2" customHeight="1">
      <c r="A147" s="34"/>
      <c r="B147" s="35"/>
      <c r="C147" s="216" t="s">
        <v>337</v>
      </c>
      <c r="D147" s="216" t="s">
        <v>289</v>
      </c>
      <c r="E147" s="217" t="s">
        <v>338</v>
      </c>
      <c r="F147" s="218" t="s">
        <v>339</v>
      </c>
      <c r="G147" s="219" t="s">
        <v>263</v>
      </c>
      <c r="H147" s="220">
        <v>25</v>
      </c>
      <c r="I147" s="221"/>
      <c r="J147" s="222">
        <f t="shared" si="10"/>
        <v>0</v>
      </c>
      <c r="K147" s="218" t="s">
        <v>1</v>
      </c>
      <c r="L147" s="37"/>
      <c r="M147" s="223" t="s">
        <v>1</v>
      </c>
      <c r="N147" s="224" t="s">
        <v>39</v>
      </c>
      <c r="O147" s="71"/>
      <c r="P147" s="192">
        <f t="shared" si="11"/>
        <v>0</v>
      </c>
      <c r="Q147" s="192">
        <v>1.17E-3</v>
      </c>
      <c r="R147" s="192">
        <f t="shared" si="12"/>
        <v>2.9250000000000002E-2</v>
      </c>
      <c r="S147" s="192">
        <v>0</v>
      </c>
      <c r="T147" s="193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184</v>
      </c>
      <c r="AT147" s="194" t="s">
        <v>289</v>
      </c>
      <c r="AU147" s="194" t="s">
        <v>83</v>
      </c>
      <c r="AY147" s="16" t="s">
        <v>155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16" t="s">
        <v>81</v>
      </c>
      <c r="BK147" s="118">
        <f t="shared" si="19"/>
        <v>0</v>
      </c>
      <c r="BL147" s="16" t="s">
        <v>184</v>
      </c>
      <c r="BM147" s="194" t="s">
        <v>575</v>
      </c>
    </row>
    <row r="148" spans="1:65" s="2" customFormat="1" ht="24.2" customHeight="1">
      <c r="A148" s="34"/>
      <c r="B148" s="35"/>
      <c r="C148" s="216" t="s">
        <v>341</v>
      </c>
      <c r="D148" s="216" t="s">
        <v>289</v>
      </c>
      <c r="E148" s="217" t="s">
        <v>342</v>
      </c>
      <c r="F148" s="218" t="s">
        <v>343</v>
      </c>
      <c r="G148" s="219" t="s">
        <v>263</v>
      </c>
      <c r="H148" s="220">
        <v>25</v>
      </c>
      <c r="I148" s="221"/>
      <c r="J148" s="222">
        <f t="shared" si="10"/>
        <v>0</v>
      </c>
      <c r="K148" s="218" t="s">
        <v>1</v>
      </c>
      <c r="L148" s="37"/>
      <c r="M148" s="223" t="s">
        <v>1</v>
      </c>
      <c r="N148" s="224" t="s">
        <v>39</v>
      </c>
      <c r="O148" s="71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184</v>
      </c>
      <c r="AT148" s="194" t="s">
        <v>289</v>
      </c>
      <c r="AU148" s="194" t="s">
        <v>83</v>
      </c>
      <c r="AY148" s="16" t="s">
        <v>155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16" t="s">
        <v>81</v>
      </c>
      <c r="BK148" s="118">
        <f t="shared" si="19"/>
        <v>0</v>
      </c>
      <c r="BL148" s="16" t="s">
        <v>184</v>
      </c>
      <c r="BM148" s="194" t="s">
        <v>576</v>
      </c>
    </row>
    <row r="149" spans="1:65" s="2" customFormat="1" ht="14.45" customHeight="1">
      <c r="A149" s="34"/>
      <c r="B149" s="35"/>
      <c r="C149" s="216" t="s">
        <v>444</v>
      </c>
      <c r="D149" s="216" t="s">
        <v>289</v>
      </c>
      <c r="E149" s="217" t="s">
        <v>577</v>
      </c>
      <c r="F149" s="218" t="s">
        <v>578</v>
      </c>
      <c r="G149" s="219" t="s">
        <v>292</v>
      </c>
      <c r="H149" s="220">
        <v>56.5</v>
      </c>
      <c r="I149" s="221"/>
      <c r="J149" s="222">
        <f t="shared" si="10"/>
        <v>0</v>
      </c>
      <c r="K149" s="218" t="s">
        <v>1</v>
      </c>
      <c r="L149" s="37"/>
      <c r="M149" s="223" t="s">
        <v>1</v>
      </c>
      <c r="N149" s="224" t="s">
        <v>39</v>
      </c>
      <c r="O149" s="71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4" t="s">
        <v>184</v>
      </c>
      <c r="AT149" s="194" t="s">
        <v>289</v>
      </c>
      <c r="AU149" s="194" t="s">
        <v>83</v>
      </c>
      <c r="AY149" s="16" t="s">
        <v>155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16" t="s">
        <v>81</v>
      </c>
      <c r="BK149" s="118">
        <f t="shared" si="19"/>
        <v>0</v>
      </c>
      <c r="BL149" s="16" t="s">
        <v>184</v>
      </c>
      <c r="BM149" s="194" t="s">
        <v>579</v>
      </c>
    </row>
    <row r="150" spans="1:65" s="2" customFormat="1" ht="24.2" customHeight="1">
      <c r="A150" s="34"/>
      <c r="B150" s="35"/>
      <c r="C150" s="216" t="s">
        <v>517</v>
      </c>
      <c r="D150" s="216" t="s">
        <v>289</v>
      </c>
      <c r="E150" s="217" t="s">
        <v>350</v>
      </c>
      <c r="F150" s="218" t="s">
        <v>351</v>
      </c>
      <c r="G150" s="219" t="s">
        <v>202</v>
      </c>
      <c r="H150" s="220">
        <v>710</v>
      </c>
      <c r="I150" s="221"/>
      <c r="J150" s="222">
        <f t="shared" si="10"/>
        <v>0</v>
      </c>
      <c r="K150" s="218" t="s">
        <v>1</v>
      </c>
      <c r="L150" s="37"/>
      <c r="M150" s="223" t="s">
        <v>1</v>
      </c>
      <c r="N150" s="224" t="s">
        <v>39</v>
      </c>
      <c r="O150" s="71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184</v>
      </c>
      <c r="AT150" s="194" t="s">
        <v>289</v>
      </c>
      <c r="AU150" s="194" t="s">
        <v>83</v>
      </c>
      <c r="AY150" s="16" t="s">
        <v>155</v>
      </c>
      <c r="BE150" s="118">
        <f t="shared" si="14"/>
        <v>0</v>
      </c>
      <c r="BF150" s="118">
        <f t="shared" si="15"/>
        <v>0</v>
      </c>
      <c r="BG150" s="118">
        <f t="shared" si="16"/>
        <v>0</v>
      </c>
      <c r="BH150" s="118">
        <f t="shared" si="17"/>
        <v>0</v>
      </c>
      <c r="BI150" s="118">
        <f t="shared" si="18"/>
        <v>0</v>
      </c>
      <c r="BJ150" s="16" t="s">
        <v>81</v>
      </c>
      <c r="BK150" s="118">
        <f t="shared" si="19"/>
        <v>0</v>
      </c>
      <c r="BL150" s="16" t="s">
        <v>184</v>
      </c>
      <c r="BM150" s="194" t="s">
        <v>580</v>
      </c>
    </row>
    <row r="151" spans="1:65" s="2" customFormat="1" ht="24.2" customHeight="1">
      <c r="A151" s="34"/>
      <c r="B151" s="35"/>
      <c r="C151" s="216" t="s">
        <v>512</v>
      </c>
      <c r="D151" s="216" t="s">
        <v>289</v>
      </c>
      <c r="E151" s="217" t="s">
        <v>354</v>
      </c>
      <c r="F151" s="218" t="s">
        <v>355</v>
      </c>
      <c r="G151" s="219" t="s">
        <v>202</v>
      </c>
      <c r="H151" s="220">
        <v>710</v>
      </c>
      <c r="I151" s="221"/>
      <c r="J151" s="222">
        <f t="shared" si="10"/>
        <v>0</v>
      </c>
      <c r="K151" s="218" t="s">
        <v>1</v>
      </c>
      <c r="L151" s="37"/>
      <c r="M151" s="223" t="s">
        <v>1</v>
      </c>
      <c r="N151" s="224" t="s">
        <v>39</v>
      </c>
      <c r="O151" s="71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4" t="s">
        <v>184</v>
      </c>
      <c r="AT151" s="194" t="s">
        <v>289</v>
      </c>
      <c r="AU151" s="194" t="s">
        <v>83</v>
      </c>
      <c r="AY151" s="16" t="s">
        <v>155</v>
      </c>
      <c r="BE151" s="118">
        <f t="shared" si="14"/>
        <v>0</v>
      </c>
      <c r="BF151" s="118">
        <f t="shared" si="15"/>
        <v>0</v>
      </c>
      <c r="BG151" s="118">
        <f t="shared" si="16"/>
        <v>0</v>
      </c>
      <c r="BH151" s="118">
        <f t="shared" si="17"/>
        <v>0</v>
      </c>
      <c r="BI151" s="118">
        <f t="shared" si="18"/>
        <v>0</v>
      </c>
      <c r="BJ151" s="16" t="s">
        <v>81</v>
      </c>
      <c r="BK151" s="118">
        <f t="shared" si="19"/>
        <v>0</v>
      </c>
      <c r="BL151" s="16" t="s">
        <v>184</v>
      </c>
      <c r="BM151" s="194" t="s">
        <v>581</v>
      </c>
    </row>
    <row r="152" spans="1:65" s="2" customFormat="1" ht="14.45" customHeight="1">
      <c r="A152" s="34"/>
      <c r="B152" s="35"/>
      <c r="C152" s="216" t="s">
        <v>7</v>
      </c>
      <c r="D152" s="216" t="s">
        <v>289</v>
      </c>
      <c r="E152" s="217" t="s">
        <v>319</v>
      </c>
      <c r="F152" s="218" t="s">
        <v>320</v>
      </c>
      <c r="G152" s="219" t="s">
        <v>292</v>
      </c>
      <c r="H152" s="220">
        <v>45</v>
      </c>
      <c r="I152" s="221"/>
      <c r="J152" s="222">
        <f t="shared" si="10"/>
        <v>0</v>
      </c>
      <c r="K152" s="218" t="s">
        <v>1</v>
      </c>
      <c r="L152" s="37"/>
      <c r="M152" s="223" t="s">
        <v>1</v>
      </c>
      <c r="N152" s="224" t="s">
        <v>39</v>
      </c>
      <c r="O152" s="71"/>
      <c r="P152" s="192">
        <f t="shared" si="11"/>
        <v>0</v>
      </c>
      <c r="Q152" s="192">
        <v>2.45329</v>
      </c>
      <c r="R152" s="192">
        <f t="shared" si="12"/>
        <v>110.39805</v>
      </c>
      <c r="S152" s="192">
        <v>0</v>
      </c>
      <c r="T152" s="193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184</v>
      </c>
      <c r="AT152" s="194" t="s">
        <v>289</v>
      </c>
      <c r="AU152" s="194" t="s">
        <v>83</v>
      </c>
      <c r="AY152" s="16" t="s">
        <v>155</v>
      </c>
      <c r="BE152" s="118">
        <f t="shared" si="14"/>
        <v>0</v>
      </c>
      <c r="BF152" s="118">
        <f t="shared" si="15"/>
        <v>0</v>
      </c>
      <c r="BG152" s="118">
        <f t="shared" si="16"/>
        <v>0</v>
      </c>
      <c r="BH152" s="118">
        <f t="shared" si="17"/>
        <v>0</v>
      </c>
      <c r="BI152" s="118">
        <f t="shared" si="18"/>
        <v>0</v>
      </c>
      <c r="BJ152" s="16" t="s">
        <v>81</v>
      </c>
      <c r="BK152" s="118">
        <f t="shared" si="19"/>
        <v>0</v>
      </c>
      <c r="BL152" s="16" t="s">
        <v>184</v>
      </c>
      <c r="BM152" s="194" t="s">
        <v>582</v>
      </c>
    </row>
    <row r="153" spans="1:65" s="2" customFormat="1" ht="24.2" customHeight="1">
      <c r="A153" s="34"/>
      <c r="B153" s="35"/>
      <c r="C153" s="216" t="s">
        <v>583</v>
      </c>
      <c r="D153" s="216" t="s">
        <v>289</v>
      </c>
      <c r="E153" s="217" t="s">
        <v>304</v>
      </c>
      <c r="F153" s="218" t="s">
        <v>305</v>
      </c>
      <c r="G153" s="219" t="s">
        <v>263</v>
      </c>
      <c r="H153" s="220">
        <v>40</v>
      </c>
      <c r="I153" s="221"/>
      <c r="J153" s="222">
        <f t="shared" si="10"/>
        <v>0</v>
      </c>
      <c r="K153" s="218" t="s">
        <v>1</v>
      </c>
      <c r="L153" s="37"/>
      <c r="M153" s="223" t="s">
        <v>1</v>
      </c>
      <c r="N153" s="224" t="s">
        <v>39</v>
      </c>
      <c r="O153" s="71"/>
      <c r="P153" s="192">
        <f t="shared" si="11"/>
        <v>0</v>
      </c>
      <c r="Q153" s="192">
        <v>8.4250000000000005E-2</v>
      </c>
      <c r="R153" s="192">
        <f t="shared" si="12"/>
        <v>3.37</v>
      </c>
      <c r="S153" s="192">
        <v>0</v>
      </c>
      <c r="T153" s="193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4" t="s">
        <v>184</v>
      </c>
      <c r="AT153" s="194" t="s">
        <v>289</v>
      </c>
      <c r="AU153" s="194" t="s">
        <v>83</v>
      </c>
      <c r="AY153" s="16" t="s">
        <v>155</v>
      </c>
      <c r="BE153" s="118">
        <f t="shared" si="14"/>
        <v>0</v>
      </c>
      <c r="BF153" s="118">
        <f t="shared" si="15"/>
        <v>0</v>
      </c>
      <c r="BG153" s="118">
        <f t="shared" si="16"/>
        <v>0</v>
      </c>
      <c r="BH153" s="118">
        <f t="shared" si="17"/>
        <v>0</v>
      </c>
      <c r="BI153" s="118">
        <f t="shared" si="18"/>
        <v>0</v>
      </c>
      <c r="BJ153" s="16" t="s">
        <v>81</v>
      </c>
      <c r="BK153" s="118">
        <f t="shared" si="19"/>
        <v>0</v>
      </c>
      <c r="BL153" s="16" t="s">
        <v>184</v>
      </c>
      <c r="BM153" s="194" t="s">
        <v>584</v>
      </c>
    </row>
    <row r="154" spans="1:65" s="2" customFormat="1" ht="14.45" customHeight="1">
      <c r="A154" s="34"/>
      <c r="B154" s="35"/>
      <c r="C154" s="216" t="s">
        <v>326</v>
      </c>
      <c r="D154" s="216" t="s">
        <v>289</v>
      </c>
      <c r="E154" s="217" t="s">
        <v>585</v>
      </c>
      <c r="F154" s="218" t="s">
        <v>328</v>
      </c>
      <c r="G154" s="219" t="s">
        <v>292</v>
      </c>
      <c r="H154" s="220">
        <v>10</v>
      </c>
      <c r="I154" s="221"/>
      <c r="J154" s="222">
        <f t="shared" si="10"/>
        <v>0</v>
      </c>
      <c r="K154" s="218" t="s">
        <v>1</v>
      </c>
      <c r="L154" s="37"/>
      <c r="M154" s="223" t="s">
        <v>1</v>
      </c>
      <c r="N154" s="224" t="s">
        <v>39</v>
      </c>
      <c r="O154" s="71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156</v>
      </c>
      <c r="AT154" s="194" t="s">
        <v>289</v>
      </c>
      <c r="AU154" s="194" t="s">
        <v>83</v>
      </c>
      <c r="AY154" s="16" t="s">
        <v>155</v>
      </c>
      <c r="BE154" s="118">
        <f t="shared" si="14"/>
        <v>0</v>
      </c>
      <c r="BF154" s="118">
        <f t="shared" si="15"/>
        <v>0</v>
      </c>
      <c r="BG154" s="118">
        <f t="shared" si="16"/>
        <v>0</v>
      </c>
      <c r="BH154" s="118">
        <f t="shared" si="17"/>
        <v>0</v>
      </c>
      <c r="BI154" s="118">
        <f t="shared" si="18"/>
        <v>0</v>
      </c>
      <c r="BJ154" s="16" t="s">
        <v>81</v>
      </c>
      <c r="BK154" s="118">
        <f t="shared" si="19"/>
        <v>0</v>
      </c>
      <c r="BL154" s="16" t="s">
        <v>156</v>
      </c>
      <c r="BM154" s="194" t="s">
        <v>586</v>
      </c>
    </row>
    <row r="155" spans="1:65" s="12" customFormat="1" ht="25.9" customHeight="1">
      <c r="B155" s="200"/>
      <c r="C155" s="201"/>
      <c r="D155" s="202" t="s">
        <v>73</v>
      </c>
      <c r="E155" s="203" t="s">
        <v>361</v>
      </c>
      <c r="F155" s="203" t="s">
        <v>362</v>
      </c>
      <c r="G155" s="201"/>
      <c r="H155" s="201"/>
      <c r="I155" s="204"/>
      <c r="J155" s="205">
        <f>BK155</f>
        <v>0</v>
      </c>
      <c r="K155" s="201"/>
      <c r="L155" s="206"/>
      <c r="M155" s="207"/>
      <c r="N155" s="208"/>
      <c r="O155" s="208"/>
      <c r="P155" s="209">
        <f>SUM(P156:P175)</f>
        <v>0</v>
      </c>
      <c r="Q155" s="208"/>
      <c r="R155" s="209">
        <f>SUM(R156:R175)</f>
        <v>0</v>
      </c>
      <c r="S155" s="208"/>
      <c r="T155" s="210">
        <f>SUM(T156:T175)</f>
        <v>0</v>
      </c>
      <c r="AR155" s="211" t="s">
        <v>156</v>
      </c>
      <c r="AT155" s="212" t="s">
        <v>73</v>
      </c>
      <c r="AU155" s="212" t="s">
        <v>74</v>
      </c>
      <c r="AY155" s="211" t="s">
        <v>155</v>
      </c>
      <c r="BK155" s="213">
        <f>SUM(BK156:BK175)</f>
        <v>0</v>
      </c>
    </row>
    <row r="156" spans="1:65" s="2" customFormat="1" ht="24.2" customHeight="1">
      <c r="A156" s="34"/>
      <c r="B156" s="35"/>
      <c r="C156" s="216" t="s">
        <v>251</v>
      </c>
      <c r="D156" s="216" t="s">
        <v>289</v>
      </c>
      <c r="E156" s="217" t="s">
        <v>364</v>
      </c>
      <c r="F156" s="218" t="s">
        <v>365</v>
      </c>
      <c r="G156" s="219" t="s">
        <v>202</v>
      </c>
      <c r="H156" s="220">
        <v>500</v>
      </c>
      <c r="I156" s="221"/>
      <c r="J156" s="222">
        <f t="shared" ref="J156:J168" si="20">ROUND(I156*H156,2)</f>
        <v>0</v>
      </c>
      <c r="K156" s="218" t="s">
        <v>153</v>
      </c>
      <c r="L156" s="37"/>
      <c r="M156" s="223" t="s">
        <v>1</v>
      </c>
      <c r="N156" s="224" t="s">
        <v>39</v>
      </c>
      <c r="O156" s="71"/>
      <c r="P156" s="192">
        <f t="shared" ref="P156:P168" si="21">O156*H156</f>
        <v>0</v>
      </c>
      <c r="Q156" s="192">
        <v>0</v>
      </c>
      <c r="R156" s="192">
        <f t="shared" ref="R156:R168" si="22">Q156*H156</f>
        <v>0</v>
      </c>
      <c r="S156" s="192">
        <v>0</v>
      </c>
      <c r="T156" s="193">
        <f t="shared" ref="T156:T168" si="23"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4" t="s">
        <v>264</v>
      </c>
      <c r="AT156" s="194" t="s">
        <v>289</v>
      </c>
      <c r="AU156" s="194" t="s">
        <v>81</v>
      </c>
      <c r="AY156" s="16" t="s">
        <v>155</v>
      </c>
      <c r="BE156" s="118">
        <f t="shared" ref="BE156:BE168" si="24">IF(N156="základní",J156,0)</f>
        <v>0</v>
      </c>
      <c r="BF156" s="118">
        <f t="shared" ref="BF156:BF168" si="25">IF(N156="snížená",J156,0)</f>
        <v>0</v>
      </c>
      <c r="BG156" s="118">
        <f t="shared" ref="BG156:BG168" si="26">IF(N156="zákl. přenesená",J156,0)</f>
        <v>0</v>
      </c>
      <c r="BH156" s="118">
        <f t="shared" ref="BH156:BH168" si="27">IF(N156="sníž. přenesená",J156,0)</f>
        <v>0</v>
      </c>
      <c r="BI156" s="118">
        <f t="shared" ref="BI156:BI168" si="28">IF(N156="nulová",J156,0)</f>
        <v>0</v>
      </c>
      <c r="BJ156" s="16" t="s">
        <v>81</v>
      </c>
      <c r="BK156" s="118">
        <f t="shared" ref="BK156:BK168" si="29">ROUND(I156*H156,2)</f>
        <v>0</v>
      </c>
      <c r="BL156" s="16" t="s">
        <v>264</v>
      </c>
      <c r="BM156" s="194" t="s">
        <v>587</v>
      </c>
    </row>
    <row r="157" spans="1:65" s="2" customFormat="1" ht="24.2" customHeight="1">
      <c r="A157" s="34"/>
      <c r="B157" s="35"/>
      <c r="C157" s="216" t="s">
        <v>371</v>
      </c>
      <c r="D157" s="216" t="s">
        <v>289</v>
      </c>
      <c r="E157" s="217" t="s">
        <v>372</v>
      </c>
      <c r="F157" s="218" t="s">
        <v>373</v>
      </c>
      <c r="G157" s="219" t="s">
        <v>202</v>
      </c>
      <c r="H157" s="220">
        <v>1110</v>
      </c>
      <c r="I157" s="221"/>
      <c r="J157" s="222">
        <f t="shared" si="20"/>
        <v>0</v>
      </c>
      <c r="K157" s="218" t="s">
        <v>153</v>
      </c>
      <c r="L157" s="37"/>
      <c r="M157" s="223" t="s">
        <v>1</v>
      </c>
      <c r="N157" s="224" t="s">
        <v>39</v>
      </c>
      <c r="O157" s="71"/>
      <c r="P157" s="192">
        <f t="shared" si="21"/>
        <v>0</v>
      </c>
      <c r="Q157" s="192">
        <v>0</v>
      </c>
      <c r="R157" s="192">
        <f t="shared" si="22"/>
        <v>0</v>
      </c>
      <c r="S157" s="192">
        <v>0</v>
      </c>
      <c r="T157" s="193">
        <f t="shared" si="2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4" t="s">
        <v>264</v>
      </c>
      <c r="AT157" s="194" t="s">
        <v>289</v>
      </c>
      <c r="AU157" s="194" t="s">
        <v>81</v>
      </c>
      <c r="AY157" s="16" t="s">
        <v>155</v>
      </c>
      <c r="BE157" s="118">
        <f t="shared" si="24"/>
        <v>0</v>
      </c>
      <c r="BF157" s="118">
        <f t="shared" si="25"/>
        <v>0</v>
      </c>
      <c r="BG157" s="118">
        <f t="shared" si="26"/>
        <v>0</v>
      </c>
      <c r="BH157" s="118">
        <f t="shared" si="27"/>
        <v>0</v>
      </c>
      <c r="BI157" s="118">
        <f t="shared" si="28"/>
        <v>0</v>
      </c>
      <c r="BJ157" s="16" t="s">
        <v>81</v>
      </c>
      <c r="BK157" s="118">
        <f t="shared" si="29"/>
        <v>0</v>
      </c>
      <c r="BL157" s="16" t="s">
        <v>264</v>
      </c>
      <c r="BM157" s="194" t="s">
        <v>588</v>
      </c>
    </row>
    <row r="158" spans="1:65" s="2" customFormat="1" ht="37.9" customHeight="1">
      <c r="A158" s="34"/>
      <c r="B158" s="35"/>
      <c r="C158" s="216" t="s">
        <v>375</v>
      </c>
      <c r="D158" s="216" t="s">
        <v>289</v>
      </c>
      <c r="E158" s="217" t="s">
        <v>376</v>
      </c>
      <c r="F158" s="218" t="s">
        <v>377</v>
      </c>
      <c r="G158" s="219" t="s">
        <v>152</v>
      </c>
      <c r="H158" s="220">
        <v>70</v>
      </c>
      <c r="I158" s="221"/>
      <c r="J158" s="222">
        <f t="shared" si="20"/>
        <v>0</v>
      </c>
      <c r="K158" s="218" t="s">
        <v>153</v>
      </c>
      <c r="L158" s="37"/>
      <c r="M158" s="223" t="s">
        <v>1</v>
      </c>
      <c r="N158" s="224" t="s">
        <v>39</v>
      </c>
      <c r="O158" s="71"/>
      <c r="P158" s="192">
        <f t="shared" si="21"/>
        <v>0</v>
      </c>
      <c r="Q158" s="192">
        <v>0</v>
      </c>
      <c r="R158" s="192">
        <f t="shared" si="22"/>
        <v>0</v>
      </c>
      <c r="S158" s="192">
        <v>0</v>
      </c>
      <c r="T158" s="193">
        <f t="shared" si="2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264</v>
      </c>
      <c r="AT158" s="194" t="s">
        <v>289</v>
      </c>
      <c r="AU158" s="194" t="s">
        <v>81</v>
      </c>
      <c r="AY158" s="16" t="s">
        <v>155</v>
      </c>
      <c r="BE158" s="118">
        <f t="shared" si="24"/>
        <v>0</v>
      </c>
      <c r="BF158" s="118">
        <f t="shared" si="25"/>
        <v>0</v>
      </c>
      <c r="BG158" s="118">
        <f t="shared" si="26"/>
        <v>0</v>
      </c>
      <c r="BH158" s="118">
        <f t="shared" si="27"/>
        <v>0</v>
      </c>
      <c r="BI158" s="118">
        <f t="shared" si="28"/>
        <v>0</v>
      </c>
      <c r="BJ158" s="16" t="s">
        <v>81</v>
      </c>
      <c r="BK158" s="118">
        <f t="shared" si="29"/>
        <v>0</v>
      </c>
      <c r="BL158" s="16" t="s">
        <v>264</v>
      </c>
      <c r="BM158" s="194" t="s">
        <v>589</v>
      </c>
    </row>
    <row r="159" spans="1:65" s="2" customFormat="1" ht="24.2" customHeight="1">
      <c r="A159" s="34"/>
      <c r="B159" s="35"/>
      <c r="C159" s="216" t="s">
        <v>331</v>
      </c>
      <c r="D159" s="216" t="s">
        <v>289</v>
      </c>
      <c r="E159" s="217" t="s">
        <v>379</v>
      </c>
      <c r="F159" s="218" t="s">
        <v>380</v>
      </c>
      <c r="G159" s="219" t="s">
        <v>152</v>
      </c>
      <c r="H159" s="220">
        <v>25</v>
      </c>
      <c r="I159" s="221"/>
      <c r="J159" s="222">
        <f t="shared" si="20"/>
        <v>0</v>
      </c>
      <c r="K159" s="218" t="s">
        <v>153</v>
      </c>
      <c r="L159" s="37"/>
      <c r="M159" s="223" t="s">
        <v>1</v>
      </c>
      <c r="N159" s="224" t="s">
        <v>39</v>
      </c>
      <c r="O159" s="71"/>
      <c r="P159" s="192">
        <f t="shared" si="21"/>
        <v>0</v>
      </c>
      <c r="Q159" s="192">
        <v>0</v>
      </c>
      <c r="R159" s="192">
        <f t="shared" si="22"/>
        <v>0</v>
      </c>
      <c r="S159" s="192">
        <v>0</v>
      </c>
      <c r="T159" s="193">
        <f t="shared" si="2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264</v>
      </c>
      <c r="AT159" s="194" t="s">
        <v>289</v>
      </c>
      <c r="AU159" s="194" t="s">
        <v>81</v>
      </c>
      <c r="AY159" s="16" t="s">
        <v>155</v>
      </c>
      <c r="BE159" s="118">
        <f t="shared" si="24"/>
        <v>0</v>
      </c>
      <c r="BF159" s="118">
        <f t="shared" si="25"/>
        <v>0</v>
      </c>
      <c r="BG159" s="118">
        <f t="shared" si="26"/>
        <v>0</v>
      </c>
      <c r="BH159" s="118">
        <f t="shared" si="27"/>
        <v>0</v>
      </c>
      <c r="BI159" s="118">
        <f t="shared" si="28"/>
        <v>0</v>
      </c>
      <c r="BJ159" s="16" t="s">
        <v>81</v>
      </c>
      <c r="BK159" s="118">
        <f t="shared" si="29"/>
        <v>0</v>
      </c>
      <c r="BL159" s="16" t="s">
        <v>264</v>
      </c>
      <c r="BM159" s="194" t="s">
        <v>590</v>
      </c>
    </row>
    <row r="160" spans="1:65" s="2" customFormat="1" ht="24.2" customHeight="1">
      <c r="A160" s="34"/>
      <c r="B160" s="35"/>
      <c r="C160" s="216" t="s">
        <v>382</v>
      </c>
      <c r="D160" s="216" t="s">
        <v>289</v>
      </c>
      <c r="E160" s="217" t="s">
        <v>383</v>
      </c>
      <c r="F160" s="218" t="s">
        <v>384</v>
      </c>
      <c r="G160" s="219" t="s">
        <v>152</v>
      </c>
      <c r="H160" s="220">
        <v>25</v>
      </c>
      <c r="I160" s="221"/>
      <c r="J160" s="222">
        <f t="shared" si="20"/>
        <v>0</v>
      </c>
      <c r="K160" s="218" t="s">
        <v>153</v>
      </c>
      <c r="L160" s="37"/>
      <c r="M160" s="223" t="s">
        <v>1</v>
      </c>
      <c r="N160" s="224" t="s">
        <v>39</v>
      </c>
      <c r="O160" s="71"/>
      <c r="P160" s="192">
        <f t="shared" si="21"/>
        <v>0</v>
      </c>
      <c r="Q160" s="192">
        <v>0</v>
      </c>
      <c r="R160" s="192">
        <f t="shared" si="22"/>
        <v>0</v>
      </c>
      <c r="S160" s="192">
        <v>0</v>
      </c>
      <c r="T160" s="193">
        <f t="shared" si="2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264</v>
      </c>
      <c r="AT160" s="194" t="s">
        <v>289</v>
      </c>
      <c r="AU160" s="194" t="s">
        <v>81</v>
      </c>
      <c r="AY160" s="16" t="s">
        <v>155</v>
      </c>
      <c r="BE160" s="118">
        <f t="shared" si="24"/>
        <v>0</v>
      </c>
      <c r="BF160" s="118">
        <f t="shared" si="25"/>
        <v>0</v>
      </c>
      <c r="BG160" s="118">
        <f t="shared" si="26"/>
        <v>0</v>
      </c>
      <c r="BH160" s="118">
        <f t="shared" si="27"/>
        <v>0</v>
      </c>
      <c r="BI160" s="118">
        <f t="shared" si="28"/>
        <v>0</v>
      </c>
      <c r="BJ160" s="16" t="s">
        <v>81</v>
      </c>
      <c r="BK160" s="118">
        <f t="shared" si="29"/>
        <v>0</v>
      </c>
      <c r="BL160" s="16" t="s">
        <v>264</v>
      </c>
      <c r="BM160" s="194" t="s">
        <v>591</v>
      </c>
    </row>
    <row r="161" spans="1:65" s="2" customFormat="1" ht="24.2" customHeight="1">
      <c r="A161" s="34"/>
      <c r="B161" s="35"/>
      <c r="C161" s="216" t="s">
        <v>428</v>
      </c>
      <c r="D161" s="216" t="s">
        <v>289</v>
      </c>
      <c r="E161" s="217" t="s">
        <v>429</v>
      </c>
      <c r="F161" s="218" t="s">
        <v>430</v>
      </c>
      <c r="G161" s="219" t="s">
        <v>152</v>
      </c>
      <c r="H161" s="220">
        <v>23</v>
      </c>
      <c r="I161" s="221"/>
      <c r="J161" s="222">
        <f t="shared" si="20"/>
        <v>0</v>
      </c>
      <c r="K161" s="218" t="s">
        <v>153</v>
      </c>
      <c r="L161" s="37"/>
      <c r="M161" s="223" t="s">
        <v>1</v>
      </c>
      <c r="N161" s="224" t="s">
        <v>39</v>
      </c>
      <c r="O161" s="71"/>
      <c r="P161" s="192">
        <f t="shared" si="21"/>
        <v>0</v>
      </c>
      <c r="Q161" s="192">
        <v>0</v>
      </c>
      <c r="R161" s="192">
        <f t="shared" si="22"/>
        <v>0</v>
      </c>
      <c r="S161" s="192">
        <v>0</v>
      </c>
      <c r="T161" s="193">
        <f t="shared" si="2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264</v>
      </c>
      <c r="AT161" s="194" t="s">
        <v>289</v>
      </c>
      <c r="AU161" s="194" t="s">
        <v>81</v>
      </c>
      <c r="AY161" s="16" t="s">
        <v>155</v>
      </c>
      <c r="BE161" s="118">
        <f t="shared" si="24"/>
        <v>0</v>
      </c>
      <c r="BF161" s="118">
        <f t="shared" si="25"/>
        <v>0</v>
      </c>
      <c r="BG161" s="118">
        <f t="shared" si="26"/>
        <v>0</v>
      </c>
      <c r="BH161" s="118">
        <f t="shared" si="27"/>
        <v>0</v>
      </c>
      <c r="BI161" s="118">
        <f t="shared" si="28"/>
        <v>0</v>
      </c>
      <c r="BJ161" s="16" t="s">
        <v>81</v>
      </c>
      <c r="BK161" s="118">
        <f t="shared" si="29"/>
        <v>0</v>
      </c>
      <c r="BL161" s="16" t="s">
        <v>264</v>
      </c>
      <c r="BM161" s="194" t="s">
        <v>592</v>
      </c>
    </row>
    <row r="162" spans="1:65" s="2" customFormat="1" ht="24.2" customHeight="1">
      <c r="A162" s="34"/>
      <c r="B162" s="35"/>
      <c r="C162" s="216" t="s">
        <v>432</v>
      </c>
      <c r="D162" s="216" t="s">
        <v>289</v>
      </c>
      <c r="E162" s="217" t="s">
        <v>433</v>
      </c>
      <c r="F162" s="218" t="s">
        <v>434</v>
      </c>
      <c r="G162" s="219" t="s">
        <v>152</v>
      </c>
      <c r="H162" s="220">
        <v>25</v>
      </c>
      <c r="I162" s="221"/>
      <c r="J162" s="222">
        <f t="shared" si="20"/>
        <v>0</v>
      </c>
      <c r="K162" s="218" t="s">
        <v>153</v>
      </c>
      <c r="L162" s="37"/>
      <c r="M162" s="223" t="s">
        <v>1</v>
      </c>
      <c r="N162" s="224" t="s">
        <v>39</v>
      </c>
      <c r="O162" s="71"/>
      <c r="P162" s="192">
        <f t="shared" si="21"/>
        <v>0</v>
      </c>
      <c r="Q162" s="192">
        <v>0</v>
      </c>
      <c r="R162" s="192">
        <f t="shared" si="22"/>
        <v>0</v>
      </c>
      <c r="S162" s="192">
        <v>0</v>
      </c>
      <c r="T162" s="193">
        <f t="shared" si="2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264</v>
      </c>
      <c r="AT162" s="194" t="s">
        <v>289</v>
      </c>
      <c r="AU162" s="194" t="s">
        <v>81</v>
      </c>
      <c r="AY162" s="16" t="s">
        <v>155</v>
      </c>
      <c r="BE162" s="118">
        <f t="shared" si="24"/>
        <v>0</v>
      </c>
      <c r="BF162" s="118">
        <f t="shared" si="25"/>
        <v>0</v>
      </c>
      <c r="BG162" s="118">
        <f t="shared" si="26"/>
        <v>0</v>
      </c>
      <c r="BH162" s="118">
        <f t="shared" si="27"/>
        <v>0</v>
      </c>
      <c r="BI162" s="118">
        <f t="shared" si="28"/>
        <v>0</v>
      </c>
      <c r="BJ162" s="16" t="s">
        <v>81</v>
      </c>
      <c r="BK162" s="118">
        <f t="shared" si="29"/>
        <v>0</v>
      </c>
      <c r="BL162" s="16" t="s">
        <v>264</v>
      </c>
      <c r="BM162" s="194" t="s">
        <v>593</v>
      </c>
    </row>
    <row r="163" spans="1:65" s="2" customFormat="1" ht="49.15" customHeight="1">
      <c r="A163" s="34"/>
      <c r="B163" s="35"/>
      <c r="C163" s="216" t="s">
        <v>170</v>
      </c>
      <c r="D163" s="216" t="s">
        <v>289</v>
      </c>
      <c r="E163" s="217" t="s">
        <v>466</v>
      </c>
      <c r="F163" s="218" t="s">
        <v>467</v>
      </c>
      <c r="G163" s="219" t="s">
        <v>152</v>
      </c>
      <c r="H163" s="220">
        <v>1</v>
      </c>
      <c r="I163" s="221"/>
      <c r="J163" s="222">
        <f t="shared" si="20"/>
        <v>0</v>
      </c>
      <c r="K163" s="218" t="s">
        <v>153</v>
      </c>
      <c r="L163" s="37"/>
      <c r="M163" s="223" t="s">
        <v>1</v>
      </c>
      <c r="N163" s="224" t="s">
        <v>39</v>
      </c>
      <c r="O163" s="71"/>
      <c r="P163" s="192">
        <f t="shared" si="21"/>
        <v>0</v>
      </c>
      <c r="Q163" s="192">
        <v>0</v>
      </c>
      <c r="R163" s="192">
        <f t="shared" si="22"/>
        <v>0</v>
      </c>
      <c r="S163" s="192">
        <v>0</v>
      </c>
      <c r="T163" s="193">
        <f t="shared" si="2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264</v>
      </c>
      <c r="AT163" s="194" t="s">
        <v>289</v>
      </c>
      <c r="AU163" s="194" t="s">
        <v>81</v>
      </c>
      <c r="AY163" s="16" t="s">
        <v>155</v>
      </c>
      <c r="BE163" s="118">
        <f t="shared" si="24"/>
        <v>0</v>
      </c>
      <c r="BF163" s="118">
        <f t="shared" si="25"/>
        <v>0</v>
      </c>
      <c r="BG163" s="118">
        <f t="shared" si="26"/>
        <v>0</v>
      </c>
      <c r="BH163" s="118">
        <f t="shared" si="27"/>
        <v>0</v>
      </c>
      <c r="BI163" s="118">
        <f t="shared" si="28"/>
        <v>0</v>
      </c>
      <c r="BJ163" s="16" t="s">
        <v>81</v>
      </c>
      <c r="BK163" s="118">
        <f t="shared" si="29"/>
        <v>0</v>
      </c>
      <c r="BL163" s="16" t="s">
        <v>264</v>
      </c>
      <c r="BM163" s="194" t="s">
        <v>594</v>
      </c>
    </row>
    <row r="164" spans="1:65" s="2" customFormat="1" ht="49.15" customHeight="1">
      <c r="A164" s="34"/>
      <c r="B164" s="35"/>
      <c r="C164" s="216" t="s">
        <v>165</v>
      </c>
      <c r="D164" s="216" t="s">
        <v>289</v>
      </c>
      <c r="E164" s="217" t="s">
        <v>470</v>
      </c>
      <c r="F164" s="218" t="s">
        <v>471</v>
      </c>
      <c r="G164" s="219" t="s">
        <v>152</v>
      </c>
      <c r="H164" s="220">
        <v>3</v>
      </c>
      <c r="I164" s="221"/>
      <c r="J164" s="222">
        <f t="shared" si="20"/>
        <v>0</v>
      </c>
      <c r="K164" s="218" t="s">
        <v>153</v>
      </c>
      <c r="L164" s="37"/>
      <c r="M164" s="223" t="s">
        <v>1</v>
      </c>
      <c r="N164" s="224" t="s">
        <v>39</v>
      </c>
      <c r="O164" s="71"/>
      <c r="P164" s="192">
        <f t="shared" si="21"/>
        <v>0</v>
      </c>
      <c r="Q164" s="192">
        <v>0</v>
      </c>
      <c r="R164" s="192">
        <f t="shared" si="22"/>
        <v>0</v>
      </c>
      <c r="S164" s="192">
        <v>0</v>
      </c>
      <c r="T164" s="193">
        <f t="shared" si="2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4" t="s">
        <v>264</v>
      </c>
      <c r="AT164" s="194" t="s">
        <v>289</v>
      </c>
      <c r="AU164" s="194" t="s">
        <v>81</v>
      </c>
      <c r="AY164" s="16" t="s">
        <v>155</v>
      </c>
      <c r="BE164" s="118">
        <f t="shared" si="24"/>
        <v>0</v>
      </c>
      <c r="BF164" s="118">
        <f t="shared" si="25"/>
        <v>0</v>
      </c>
      <c r="BG164" s="118">
        <f t="shared" si="26"/>
        <v>0</v>
      </c>
      <c r="BH164" s="118">
        <f t="shared" si="27"/>
        <v>0</v>
      </c>
      <c r="BI164" s="118">
        <f t="shared" si="28"/>
        <v>0</v>
      </c>
      <c r="BJ164" s="16" t="s">
        <v>81</v>
      </c>
      <c r="BK164" s="118">
        <f t="shared" si="29"/>
        <v>0</v>
      </c>
      <c r="BL164" s="16" t="s">
        <v>264</v>
      </c>
      <c r="BM164" s="194" t="s">
        <v>595</v>
      </c>
    </row>
    <row r="165" spans="1:65" s="2" customFormat="1" ht="24.2" customHeight="1">
      <c r="A165" s="34"/>
      <c r="B165" s="35"/>
      <c r="C165" s="216" t="s">
        <v>277</v>
      </c>
      <c r="D165" s="216" t="s">
        <v>289</v>
      </c>
      <c r="E165" s="217" t="s">
        <v>474</v>
      </c>
      <c r="F165" s="218" t="s">
        <v>475</v>
      </c>
      <c r="G165" s="219" t="s">
        <v>152</v>
      </c>
      <c r="H165" s="220">
        <v>1</v>
      </c>
      <c r="I165" s="221"/>
      <c r="J165" s="222">
        <f t="shared" si="20"/>
        <v>0</v>
      </c>
      <c r="K165" s="218" t="s">
        <v>153</v>
      </c>
      <c r="L165" s="37"/>
      <c r="M165" s="223" t="s">
        <v>1</v>
      </c>
      <c r="N165" s="224" t="s">
        <v>39</v>
      </c>
      <c r="O165" s="71"/>
      <c r="P165" s="192">
        <f t="shared" si="21"/>
        <v>0</v>
      </c>
      <c r="Q165" s="192">
        <v>0</v>
      </c>
      <c r="R165" s="192">
        <f t="shared" si="22"/>
        <v>0</v>
      </c>
      <c r="S165" s="192">
        <v>0</v>
      </c>
      <c r="T165" s="193">
        <f t="shared" si="2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264</v>
      </c>
      <c r="AT165" s="194" t="s">
        <v>289</v>
      </c>
      <c r="AU165" s="194" t="s">
        <v>81</v>
      </c>
      <c r="AY165" s="16" t="s">
        <v>155</v>
      </c>
      <c r="BE165" s="118">
        <f t="shared" si="24"/>
        <v>0</v>
      </c>
      <c r="BF165" s="118">
        <f t="shared" si="25"/>
        <v>0</v>
      </c>
      <c r="BG165" s="118">
        <f t="shared" si="26"/>
        <v>0</v>
      </c>
      <c r="BH165" s="118">
        <f t="shared" si="27"/>
        <v>0</v>
      </c>
      <c r="BI165" s="118">
        <f t="shared" si="28"/>
        <v>0</v>
      </c>
      <c r="BJ165" s="16" t="s">
        <v>81</v>
      </c>
      <c r="BK165" s="118">
        <f t="shared" si="29"/>
        <v>0</v>
      </c>
      <c r="BL165" s="16" t="s">
        <v>264</v>
      </c>
      <c r="BM165" s="194" t="s">
        <v>596</v>
      </c>
    </row>
    <row r="166" spans="1:65" s="2" customFormat="1" ht="24.2" customHeight="1">
      <c r="A166" s="34"/>
      <c r="B166" s="35"/>
      <c r="C166" s="216" t="s">
        <v>184</v>
      </c>
      <c r="D166" s="216" t="s">
        <v>289</v>
      </c>
      <c r="E166" s="217" t="s">
        <v>478</v>
      </c>
      <c r="F166" s="218" t="s">
        <v>479</v>
      </c>
      <c r="G166" s="219" t="s">
        <v>152</v>
      </c>
      <c r="H166" s="220">
        <v>8</v>
      </c>
      <c r="I166" s="221"/>
      <c r="J166" s="222">
        <f t="shared" si="20"/>
        <v>0</v>
      </c>
      <c r="K166" s="218" t="s">
        <v>153</v>
      </c>
      <c r="L166" s="37"/>
      <c r="M166" s="223" t="s">
        <v>1</v>
      </c>
      <c r="N166" s="224" t="s">
        <v>39</v>
      </c>
      <c r="O166" s="71"/>
      <c r="P166" s="192">
        <f t="shared" si="21"/>
        <v>0</v>
      </c>
      <c r="Q166" s="192">
        <v>0</v>
      </c>
      <c r="R166" s="192">
        <f t="shared" si="22"/>
        <v>0</v>
      </c>
      <c r="S166" s="192">
        <v>0</v>
      </c>
      <c r="T166" s="193">
        <f t="shared" si="2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4" t="s">
        <v>264</v>
      </c>
      <c r="AT166" s="194" t="s">
        <v>289</v>
      </c>
      <c r="AU166" s="194" t="s">
        <v>81</v>
      </c>
      <c r="AY166" s="16" t="s">
        <v>155</v>
      </c>
      <c r="BE166" s="118">
        <f t="shared" si="24"/>
        <v>0</v>
      </c>
      <c r="BF166" s="118">
        <f t="shared" si="25"/>
        <v>0</v>
      </c>
      <c r="BG166" s="118">
        <f t="shared" si="26"/>
        <v>0</v>
      </c>
      <c r="BH166" s="118">
        <f t="shared" si="27"/>
        <v>0</v>
      </c>
      <c r="BI166" s="118">
        <f t="shared" si="28"/>
        <v>0</v>
      </c>
      <c r="BJ166" s="16" t="s">
        <v>81</v>
      </c>
      <c r="BK166" s="118">
        <f t="shared" si="29"/>
        <v>0</v>
      </c>
      <c r="BL166" s="16" t="s">
        <v>264</v>
      </c>
      <c r="BM166" s="194" t="s">
        <v>597</v>
      </c>
    </row>
    <row r="167" spans="1:65" s="2" customFormat="1" ht="24.2" customHeight="1">
      <c r="A167" s="34"/>
      <c r="B167" s="35"/>
      <c r="C167" s="216" t="s">
        <v>502</v>
      </c>
      <c r="D167" s="216" t="s">
        <v>289</v>
      </c>
      <c r="E167" s="217" t="s">
        <v>503</v>
      </c>
      <c r="F167" s="218" t="s">
        <v>504</v>
      </c>
      <c r="G167" s="219" t="s">
        <v>202</v>
      </c>
      <c r="H167" s="220">
        <v>710</v>
      </c>
      <c r="I167" s="221"/>
      <c r="J167" s="222">
        <f t="shared" si="20"/>
        <v>0</v>
      </c>
      <c r="K167" s="218" t="s">
        <v>153</v>
      </c>
      <c r="L167" s="37"/>
      <c r="M167" s="223" t="s">
        <v>1</v>
      </c>
      <c r="N167" s="224" t="s">
        <v>39</v>
      </c>
      <c r="O167" s="71"/>
      <c r="P167" s="192">
        <f t="shared" si="21"/>
        <v>0</v>
      </c>
      <c r="Q167" s="192">
        <v>0</v>
      </c>
      <c r="R167" s="192">
        <f t="shared" si="22"/>
        <v>0</v>
      </c>
      <c r="S167" s="192">
        <v>0</v>
      </c>
      <c r="T167" s="193">
        <f t="shared" si="2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4" t="s">
        <v>264</v>
      </c>
      <c r="AT167" s="194" t="s">
        <v>289</v>
      </c>
      <c r="AU167" s="194" t="s">
        <v>81</v>
      </c>
      <c r="AY167" s="16" t="s">
        <v>155</v>
      </c>
      <c r="BE167" s="118">
        <f t="shared" si="24"/>
        <v>0</v>
      </c>
      <c r="BF167" s="118">
        <f t="shared" si="25"/>
        <v>0</v>
      </c>
      <c r="BG167" s="118">
        <f t="shared" si="26"/>
        <v>0</v>
      </c>
      <c r="BH167" s="118">
        <f t="shared" si="27"/>
        <v>0</v>
      </c>
      <c r="BI167" s="118">
        <f t="shared" si="28"/>
        <v>0</v>
      </c>
      <c r="BJ167" s="16" t="s">
        <v>81</v>
      </c>
      <c r="BK167" s="118">
        <f t="shared" si="29"/>
        <v>0</v>
      </c>
      <c r="BL167" s="16" t="s">
        <v>264</v>
      </c>
      <c r="BM167" s="194" t="s">
        <v>598</v>
      </c>
    </row>
    <row r="168" spans="1:65" s="2" customFormat="1" ht="24.2" customHeight="1">
      <c r="A168" s="34"/>
      <c r="B168" s="35"/>
      <c r="C168" s="216" t="s">
        <v>506</v>
      </c>
      <c r="D168" s="216" t="s">
        <v>289</v>
      </c>
      <c r="E168" s="217" t="s">
        <v>507</v>
      </c>
      <c r="F168" s="218" t="s">
        <v>508</v>
      </c>
      <c r="G168" s="219" t="s">
        <v>152</v>
      </c>
      <c r="H168" s="220">
        <v>15</v>
      </c>
      <c r="I168" s="221"/>
      <c r="J168" s="222">
        <f t="shared" si="20"/>
        <v>0</v>
      </c>
      <c r="K168" s="218" t="s">
        <v>153</v>
      </c>
      <c r="L168" s="37"/>
      <c r="M168" s="223" t="s">
        <v>1</v>
      </c>
      <c r="N168" s="224" t="s">
        <v>39</v>
      </c>
      <c r="O168" s="71"/>
      <c r="P168" s="192">
        <f t="shared" si="21"/>
        <v>0</v>
      </c>
      <c r="Q168" s="192">
        <v>0</v>
      </c>
      <c r="R168" s="192">
        <f t="shared" si="22"/>
        <v>0</v>
      </c>
      <c r="S168" s="192">
        <v>0</v>
      </c>
      <c r="T168" s="193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4" t="s">
        <v>264</v>
      </c>
      <c r="AT168" s="194" t="s">
        <v>289</v>
      </c>
      <c r="AU168" s="194" t="s">
        <v>81</v>
      </c>
      <c r="AY168" s="16" t="s">
        <v>155</v>
      </c>
      <c r="BE168" s="118">
        <f t="shared" si="24"/>
        <v>0</v>
      </c>
      <c r="BF168" s="118">
        <f t="shared" si="25"/>
        <v>0</v>
      </c>
      <c r="BG168" s="118">
        <f t="shared" si="26"/>
        <v>0</v>
      </c>
      <c r="BH168" s="118">
        <f t="shared" si="27"/>
        <v>0</v>
      </c>
      <c r="BI168" s="118">
        <f t="shared" si="28"/>
        <v>0</v>
      </c>
      <c r="BJ168" s="16" t="s">
        <v>81</v>
      </c>
      <c r="BK168" s="118">
        <f t="shared" si="29"/>
        <v>0</v>
      </c>
      <c r="BL168" s="16" t="s">
        <v>264</v>
      </c>
      <c r="BM168" s="194" t="s">
        <v>599</v>
      </c>
    </row>
    <row r="169" spans="1:65" s="2" customFormat="1" ht="19.5">
      <c r="A169" s="34"/>
      <c r="B169" s="35"/>
      <c r="C169" s="36"/>
      <c r="D169" s="195" t="s">
        <v>158</v>
      </c>
      <c r="E169" s="36"/>
      <c r="F169" s="196" t="s">
        <v>600</v>
      </c>
      <c r="G169" s="36"/>
      <c r="H169" s="36"/>
      <c r="I169" s="197"/>
      <c r="J169" s="36"/>
      <c r="K169" s="36"/>
      <c r="L169" s="37"/>
      <c r="M169" s="198"/>
      <c r="N169" s="19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6" t="s">
        <v>158</v>
      </c>
      <c r="AU169" s="16" t="s">
        <v>81</v>
      </c>
    </row>
    <row r="170" spans="1:65" s="2" customFormat="1" ht="37.9" customHeight="1">
      <c r="A170" s="34"/>
      <c r="B170" s="35"/>
      <c r="C170" s="216" t="s">
        <v>457</v>
      </c>
      <c r="D170" s="216" t="s">
        <v>289</v>
      </c>
      <c r="E170" s="217" t="s">
        <v>458</v>
      </c>
      <c r="F170" s="218" t="s">
        <v>459</v>
      </c>
      <c r="G170" s="219" t="s">
        <v>152</v>
      </c>
      <c r="H170" s="220">
        <v>1</v>
      </c>
      <c r="I170" s="221"/>
      <c r="J170" s="222">
        <f t="shared" ref="J170:J175" si="30">ROUND(I170*H170,2)</f>
        <v>0</v>
      </c>
      <c r="K170" s="218" t="s">
        <v>153</v>
      </c>
      <c r="L170" s="37"/>
      <c r="M170" s="223" t="s">
        <v>1</v>
      </c>
      <c r="N170" s="224" t="s">
        <v>39</v>
      </c>
      <c r="O170" s="71"/>
      <c r="P170" s="192">
        <f t="shared" ref="P170:P175" si="31">O170*H170</f>
        <v>0</v>
      </c>
      <c r="Q170" s="192">
        <v>0</v>
      </c>
      <c r="R170" s="192">
        <f t="shared" ref="R170:R175" si="32">Q170*H170</f>
        <v>0</v>
      </c>
      <c r="S170" s="192">
        <v>0</v>
      </c>
      <c r="T170" s="193">
        <f t="shared" ref="T170:T175" si="3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4" t="s">
        <v>264</v>
      </c>
      <c r="AT170" s="194" t="s">
        <v>289</v>
      </c>
      <c r="AU170" s="194" t="s">
        <v>81</v>
      </c>
      <c r="AY170" s="16" t="s">
        <v>155</v>
      </c>
      <c r="BE170" s="118">
        <f t="shared" ref="BE170:BE175" si="34">IF(N170="základní",J170,0)</f>
        <v>0</v>
      </c>
      <c r="BF170" s="118">
        <f t="shared" ref="BF170:BF175" si="35">IF(N170="snížená",J170,0)</f>
        <v>0</v>
      </c>
      <c r="BG170" s="118">
        <f t="shared" ref="BG170:BG175" si="36">IF(N170="zákl. přenesená",J170,0)</f>
        <v>0</v>
      </c>
      <c r="BH170" s="118">
        <f t="shared" ref="BH170:BH175" si="37">IF(N170="sníž. přenesená",J170,0)</f>
        <v>0</v>
      </c>
      <c r="BI170" s="118">
        <f t="shared" ref="BI170:BI175" si="38">IF(N170="nulová",J170,0)</f>
        <v>0</v>
      </c>
      <c r="BJ170" s="16" t="s">
        <v>81</v>
      </c>
      <c r="BK170" s="118">
        <f t="shared" ref="BK170:BK175" si="39">ROUND(I170*H170,2)</f>
        <v>0</v>
      </c>
      <c r="BL170" s="16" t="s">
        <v>264</v>
      </c>
      <c r="BM170" s="194" t="s">
        <v>601</v>
      </c>
    </row>
    <row r="171" spans="1:65" s="2" customFormat="1" ht="24.2" customHeight="1">
      <c r="A171" s="34"/>
      <c r="B171" s="35"/>
      <c r="C171" s="216" t="s">
        <v>461</v>
      </c>
      <c r="D171" s="216" t="s">
        <v>289</v>
      </c>
      <c r="E171" s="217" t="s">
        <v>462</v>
      </c>
      <c r="F171" s="218" t="s">
        <v>463</v>
      </c>
      <c r="G171" s="219" t="s">
        <v>152</v>
      </c>
      <c r="H171" s="220">
        <v>3</v>
      </c>
      <c r="I171" s="221"/>
      <c r="J171" s="222">
        <f t="shared" si="30"/>
        <v>0</v>
      </c>
      <c r="K171" s="218" t="s">
        <v>153</v>
      </c>
      <c r="L171" s="37"/>
      <c r="M171" s="223" t="s">
        <v>1</v>
      </c>
      <c r="N171" s="224" t="s">
        <v>39</v>
      </c>
      <c r="O171" s="71"/>
      <c r="P171" s="192">
        <f t="shared" si="31"/>
        <v>0</v>
      </c>
      <c r="Q171" s="192">
        <v>0</v>
      </c>
      <c r="R171" s="192">
        <f t="shared" si="32"/>
        <v>0</v>
      </c>
      <c r="S171" s="192">
        <v>0</v>
      </c>
      <c r="T171" s="193">
        <f t="shared" si="3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4" t="s">
        <v>264</v>
      </c>
      <c r="AT171" s="194" t="s">
        <v>289</v>
      </c>
      <c r="AU171" s="194" t="s">
        <v>81</v>
      </c>
      <c r="AY171" s="16" t="s">
        <v>155</v>
      </c>
      <c r="BE171" s="118">
        <f t="shared" si="34"/>
        <v>0</v>
      </c>
      <c r="BF171" s="118">
        <f t="shared" si="35"/>
        <v>0</v>
      </c>
      <c r="BG171" s="118">
        <f t="shared" si="36"/>
        <v>0</v>
      </c>
      <c r="BH171" s="118">
        <f t="shared" si="37"/>
        <v>0</v>
      </c>
      <c r="BI171" s="118">
        <f t="shared" si="38"/>
        <v>0</v>
      </c>
      <c r="BJ171" s="16" t="s">
        <v>81</v>
      </c>
      <c r="BK171" s="118">
        <f t="shared" si="39"/>
        <v>0</v>
      </c>
      <c r="BL171" s="16" t="s">
        <v>264</v>
      </c>
      <c r="BM171" s="194" t="s">
        <v>602</v>
      </c>
    </row>
    <row r="172" spans="1:65" s="2" customFormat="1" ht="24.2" customHeight="1">
      <c r="A172" s="34"/>
      <c r="B172" s="35"/>
      <c r="C172" s="216" t="s">
        <v>174</v>
      </c>
      <c r="D172" s="216" t="s">
        <v>289</v>
      </c>
      <c r="E172" s="217" t="s">
        <v>482</v>
      </c>
      <c r="F172" s="218" t="s">
        <v>483</v>
      </c>
      <c r="G172" s="219" t="s">
        <v>152</v>
      </c>
      <c r="H172" s="220">
        <v>5</v>
      </c>
      <c r="I172" s="221"/>
      <c r="J172" s="222">
        <f t="shared" si="30"/>
        <v>0</v>
      </c>
      <c r="K172" s="218" t="s">
        <v>153</v>
      </c>
      <c r="L172" s="37"/>
      <c r="M172" s="223" t="s">
        <v>1</v>
      </c>
      <c r="N172" s="224" t="s">
        <v>39</v>
      </c>
      <c r="O172" s="71"/>
      <c r="P172" s="192">
        <f t="shared" si="31"/>
        <v>0</v>
      </c>
      <c r="Q172" s="192">
        <v>0</v>
      </c>
      <c r="R172" s="192">
        <f t="shared" si="32"/>
        <v>0</v>
      </c>
      <c r="S172" s="192">
        <v>0</v>
      </c>
      <c r="T172" s="193">
        <f t="shared" si="3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4" t="s">
        <v>264</v>
      </c>
      <c r="AT172" s="194" t="s">
        <v>289</v>
      </c>
      <c r="AU172" s="194" t="s">
        <v>81</v>
      </c>
      <c r="AY172" s="16" t="s">
        <v>155</v>
      </c>
      <c r="BE172" s="118">
        <f t="shared" si="34"/>
        <v>0</v>
      </c>
      <c r="BF172" s="118">
        <f t="shared" si="35"/>
        <v>0</v>
      </c>
      <c r="BG172" s="118">
        <f t="shared" si="36"/>
        <v>0</v>
      </c>
      <c r="BH172" s="118">
        <f t="shared" si="37"/>
        <v>0</v>
      </c>
      <c r="BI172" s="118">
        <f t="shared" si="38"/>
        <v>0</v>
      </c>
      <c r="BJ172" s="16" t="s">
        <v>81</v>
      </c>
      <c r="BK172" s="118">
        <f t="shared" si="39"/>
        <v>0</v>
      </c>
      <c r="BL172" s="16" t="s">
        <v>264</v>
      </c>
      <c r="BM172" s="194" t="s">
        <v>603</v>
      </c>
    </row>
    <row r="173" spans="1:65" s="2" customFormat="1" ht="24.2" customHeight="1">
      <c r="A173" s="34"/>
      <c r="B173" s="35"/>
      <c r="C173" s="216" t="s">
        <v>485</v>
      </c>
      <c r="D173" s="216" t="s">
        <v>289</v>
      </c>
      <c r="E173" s="217" t="s">
        <v>486</v>
      </c>
      <c r="F173" s="218" t="s">
        <v>487</v>
      </c>
      <c r="G173" s="219" t="s">
        <v>488</v>
      </c>
      <c r="H173" s="220">
        <v>40</v>
      </c>
      <c r="I173" s="221"/>
      <c r="J173" s="222">
        <f t="shared" si="30"/>
        <v>0</v>
      </c>
      <c r="K173" s="218" t="s">
        <v>153</v>
      </c>
      <c r="L173" s="37"/>
      <c r="M173" s="223" t="s">
        <v>1</v>
      </c>
      <c r="N173" s="224" t="s">
        <v>39</v>
      </c>
      <c r="O173" s="71"/>
      <c r="P173" s="192">
        <f t="shared" si="31"/>
        <v>0</v>
      </c>
      <c r="Q173" s="192">
        <v>0</v>
      </c>
      <c r="R173" s="192">
        <f t="shared" si="32"/>
        <v>0</v>
      </c>
      <c r="S173" s="192">
        <v>0</v>
      </c>
      <c r="T173" s="193">
        <f t="shared" si="3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264</v>
      </c>
      <c r="AT173" s="194" t="s">
        <v>289</v>
      </c>
      <c r="AU173" s="194" t="s">
        <v>81</v>
      </c>
      <c r="AY173" s="16" t="s">
        <v>155</v>
      </c>
      <c r="BE173" s="118">
        <f t="shared" si="34"/>
        <v>0</v>
      </c>
      <c r="BF173" s="118">
        <f t="shared" si="35"/>
        <v>0</v>
      </c>
      <c r="BG173" s="118">
        <f t="shared" si="36"/>
        <v>0</v>
      </c>
      <c r="BH173" s="118">
        <f t="shared" si="37"/>
        <v>0</v>
      </c>
      <c r="BI173" s="118">
        <f t="shared" si="38"/>
        <v>0</v>
      </c>
      <c r="BJ173" s="16" t="s">
        <v>81</v>
      </c>
      <c r="BK173" s="118">
        <f t="shared" si="39"/>
        <v>0</v>
      </c>
      <c r="BL173" s="16" t="s">
        <v>264</v>
      </c>
      <c r="BM173" s="194" t="s">
        <v>604</v>
      </c>
    </row>
    <row r="174" spans="1:65" s="2" customFormat="1" ht="24.2" customHeight="1">
      <c r="A174" s="34"/>
      <c r="B174" s="35"/>
      <c r="C174" s="216" t="s">
        <v>494</v>
      </c>
      <c r="D174" s="216" t="s">
        <v>289</v>
      </c>
      <c r="E174" s="217" t="s">
        <v>495</v>
      </c>
      <c r="F174" s="218" t="s">
        <v>496</v>
      </c>
      <c r="G174" s="219" t="s">
        <v>488</v>
      </c>
      <c r="H174" s="220">
        <v>16</v>
      </c>
      <c r="I174" s="221"/>
      <c r="J174" s="222">
        <f t="shared" si="30"/>
        <v>0</v>
      </c>
      <c r="K174" s="218" t="s">
        <v>153</v>
      </c>
      <c r="L174" s="37"/>
      <c r="M174" s="223" t="s">
        <v>1</v>
      </c>
      <c r="N174" s="224" t="s">
        <v>39</v>
      </c>
      <c r="O174" s="71"/>
      <c r="P174" s="192">
        <f t="shared" si="31"/>
        <v>0</v>
      </c>
      <c r="Q174" s="192">
        <v>0</v>
      </c>
      <c r="R174" s="192">
        <f t="shared" si="32"/>
        <v>0</v>
      </c>
      <c r="S174" s="192">
        <v>0</v>
      </c>
      <c r="T174" s="193">
        <f t="shared" si="3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4" t="s">
        <v>264</v>
      </c>
      <c r="AT174" s="194" t="s">
        <v>289</v>
      </c>
      <c r="AU174" s="194" t="s">
        <v>81</v>
      </c>
      <c r="AY174" s="16" t="s">
        <v>155</v>
      </c>
      <c r="BE174" s="118">
        <f t="shared" si="34"/>
        <v>0</v>
      </c>
      <c r="BF174" s="118">
        <f t="shared" si="35"/>
        <v>0</v>
      </c>
      <c r="BG174" s="118">
        <f t="shared" si="36"/>
        <v>0</v>
      </c>
      <c r="BH174" s="118">
        <f t="shared" si="37"/>
        <v>0</v>
      </c>
      <c r="BI174" s="118">
        <f t="shared" si="38"/>
        <v>0</v>
      </c>
      <c r="BJ174" s="16" t="s">
        <v>81</v>
      </c>
      <c r="BK174" s="118">
        <f t="shared" si="39"/>
        <v>0</v>
      </c>
      <c r="BL174" s="16" t="s">
        <v>264</v>
      </c>
      <c r="BM174" s="194" t="s">
        <v>605</v>
      </c>
    </row>
    <row r="175" spans="1:65" s="2" customFormat="1" ht="24.2" customHeight="1">
      <c r="A175" s="34"/>
      <c r="B175" s="35"/>
      <c r="C175" s="216" t="s">
        <v>490</v>
      </c>
      <c r="D175" s="216" t="s">
        <v>289</v>
      </c>
      <c r="E175" s="217" t="s">
        <v>491</v>
      </c>
      <c r="F175" s="218" t="s">
        <v>492</v>
      </c>
      <c r="G175" s="219" t="s">
        <v>488</v>
      </c>
      <c r="H175" s="220">
        <v>8</v>
      </c>
      <c r="I175" s="221"/>
      <c r="J175" s="222">
        <f t="shared" si="30"/>
        <v>0</v>
      </c>
      <c r="K175" s="218" t="s">
        <v>153</v>
      </c>
      <c r="L175" s="37"/>
      <c r="M175" s="223" t="s">
        <v>1</v>
      </c>
      <c r="N175" s="224" t="s">
        <v>39</v>
      </c>
      <c r="O175" s="71"/>
      <c r="P175" s="192">
        <f t="shared" si="31"/>
        <v>0</v>
      </c>
      <c r="Q175" s="192">
        <v>0</v>
      </c>
      <c r="R175" s="192">
        <f t="shared" si="32"/>
        <v>0</v>
      </c>
      <c r="S175" s="192">
        <v>0</v>
      </c>
      <c r="T175" s="193">
        <f t="shared" si="3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4" t="s">
        <v>264</v>
      </c>
      <c r="AT175" s="194" t="s">
        <v>289</v>
      </c>
      <c r="AU175" s="194" t="s">
        <v>81</v>
      </c>
      <c r="AY175" s="16" t="s">
        <v>155</v>
      </c>
      <c r="BE175" s="118">
        <f t="shared" si="34"/>
        <v>0</v>
      </c>
      <c r="BF175" s="118">
        <f t="shared" si="35"/>
        <v>0</v>
      </c>
      <c r="BG175" s="118">
        <f t="shared" si="36"/>
        <v>0</v>
      </c>
      <c r="BH175" s="118">
        <f t="shared" si="37"/>
        <v>0</v>
      </c>
      <c r="BI175" s="118">
        <f t="shared" si="38"/>
        <v>0</v>
      </c>
      <c r="BJ175" s="16" t="s">
        <v>81</v>
      </c>
      <c r="BK175" s="118">
        <f t="shared" si="39"/>
        <v>0</v>
      </c>
      <c r="BL175" s="16" t="s">
        <v>264</v>
      </c>
      <c r="BM175" s="194" t="s">
        <v>606</v>
      </c>
    </row>
    <row r="176" spans="1:65" s="12" customFormat="1" ht="25.9" customHeight="1">
      <c r="B176" s="200"/>
      <c r="C176" s="201"/>
      <c r="D176" s="202" t="s">
        <v>73</v>
      </c>
      <c r="E176" s="203" t="s">
        <v>108</v>
      </c>
      <c r="F176" s="203" t="s">
        <v>511</v>
      </c>
      <c r="G176" s="201"/>
      <c r="H176" s="201"/>
      <c r="I176" s="204"/>
      <c r="J176" s="205">
        <f>BK176</f>
        <v>0</v>
      </c>
      <c r="K176" s="201"/>
      <c r="L176" s="206"/>
      <c r="M176" s="207"/>
      <c r="N176" s="208"/>
      <c r="O176" s="208"/>
      <c r="P176" s="209">
        <f>SUM(P177:P186)</f>
        <v>0</v>
      </c>
      <c r="Q176" s="208"/>
      <c r="R176" s="209">
        <f>SUM(R177:R186)</f>
        <v>0</v>
      </c>
      <c r="S176" s="208"/>
      <c r="T176" s="210">
        <f>SUM(T177:T186)</f>
        <v>0</v>
      </c>
      <c r="AR176" s="211" t="s">
        <v>331</v>
      </c>
      <c r="AT176" s="212" t="s">
        <v>73</v>
      </c>
      <c r="AU176" s="212" t="s">
        <v>74</v>
      </c>
      <c r="AY176" s="211" t="s">
        <v>155</v>
      </c>
      <c r="BK176" s="213">
        <f>SUM(BK177:BK186)</f>
        <v>0</v>
      </c>
    </row>
    <row r="177" spans="1:65" s="2" customFormat="1" ht="24.2" customHeight="1">
      <c r="A177" s="34"/>
      <c r="B177" s="35"/>
      <c r="C177" s="216" t="s">
        <v>481</v>
      </c>
      <c r="D177" s="216" t="s">
        <v>289</v>
      </c>
      <c r="E177" s="217" t="s">
        <v>518</v>
      </c>
      <c r="F177" s="218" t="s">
        <v>519</v>
      </c>
      <c r="G177" s="219" t="s">
        <v>515</v>
      </c>
      <c r="H177" s="247"/>
      <c r="I177" s="221"/>
      <c r="J177" s="222">
        <f>ROUND(I177*H177,2)</f>
        <v>0</v>
      </c>
      <c r="K177" s="218" t="s">
        <v>153</v>
      </c>
      <c r="L177" s="37"/>
      <c r="M177" s="223" t="s">
        <v>1</v>
      </c>
      <c r="N177" s="224" t="s">
        <v>39</v>
      </c>
      <c r="O177" s="71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4" t="s">
        <v>156</v>
      </c>
      <c r="AT177" s="194" t="s">
        <v>289</v>
      </c>
      <c r="AU177" s="194" t="s">
        <v>81</v>
      </c>
      <c r="AY177" s="16" t="s">
        <v>155</v>
      </c>
      <c r="BE177" s="118">
        <f>IF(N177="základní",J177,0)</f>
        <v>0</v>
      </c>
      <c r="BF177" s="118">
        <f>IF(N177="snížená",J177,0)</f>
        <v>0</v>
      </c>
      <c r="BG177" s="118">
        <f>IF(N177="zákl. přenesená",J177,0)</f>
        <v>0</v>
      </c>
      <c r="BH177" s="118">
        <f>IF(N177="sníž. přenesená",J177,0)</f>
        <v>0</v>
      </c>
      <c r="BI177" s="118">
        <f>IF(N177="nulová",J177,0)</f>
        <v>0</v>
      </c>
      <c r="BJ177" s="16" t="s">
        <v>81</v>
      </c>
      <c r="BK177" s="118">
        <f>ROUND(I177*H177,2)</f>
        <v>0</v>
      </c>
      <c r="BL177" s="16" t="s">
        <v>156</v>
      </c>
      <c r="BM177" s="194" t="s">
        <v>607</v>
      </c>
    </row>
    <row r="178" spans="1:65" s="2" customFormat="1" ht="24.2" customHeight="1">
      <c r="A178" s="34"/>
      <c r="B178" s="35"/>
      <c r="C178" s="216" t="s">
        <v>233</v>
      </c>
      <c r="D178" s="216" t="s">
        <v>289</v>
      </c>
      <c r="E178" s="217" t="s">
        <v>513</v>
      </c>
      <c r="F178" s="218" t="s">
        <v>514</v>
      </c>
      <c r="G178" s="219" t="s">
        <v>515</v>
      </c>
      <c r="H178" s="247"/>
      <c r="I178" s="221"/>
      <c r="J178" s="222">
        <f>ROUND(I178*H178,2)</f>
        <v>0</v>
      </c>
      <c r="K178" s="218" t="s">
        <v>153</v>
      </c>
      <c r="L178" s="37"/>
      <c r="M178" s="223" t="s">
        <v>1</v>
      </c>
      <c r="N178" s="224" t="s">
        <v>39</v>
      </c>
      <c r="O178" s="71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4" t="s">
        <v>156</v>
      </c>
      <c r="AT178" s="194" t="s">
        <v>289</v>
      </c>
      <c r="AU178" s="194" t="s">
        <v>81</v>
      </c>
      <c r="AY178" s="16" t="s">
        <v>155</v>
      </c>
      <c r="BE178" s="118">
        <f>IF(N178="základní",J178,0)</f>
        <v>0</v>
      </c>
      <c r="BF178" s="118">
        <f>IF(N178="snížená",J178,0)</f>
        <v>0</v>
      </c>
      <c r="BG178" s="118">
        <f>IF(N178="zákl. přenesená",J178,0)</f>
        <v>0</v>
      </c>
      <c r="BH178" s="118">
        <f>IF(N178="sníž. přenesená",J178,0)</f>
        <v>0</v>
      </c>
      <c r="BI178" s="118">
        <f>IF(N178="nulová",J178,0)</f>
        <v>0</v>
      </c>
      <c r="BJ178" s="16" t="s">
        <v>81</v>
      </c>
      <c r="BK178" s="118">
        <f>ROUND(I178*H178,2)</f>
        <v>0</v>
      </c>
      <c r="BL178" s="16" t="s">
        <v>156</v>
      </c>
      <c r="BM178" s="194" t="s">
        <v>608</v>
      </c>
    </row>
    <row r="179" spans="1:65" s="2" customFormat="1" ht="24.2" customHeight="1">
      <c r="A179" s="34"/>
      <c r="B179" s="35"/>
      <c r="C179" s="216" t="s">
        <v>609</v>
      </c>
      <c r="D179" s="216" t="s">
        <v>289</v>
      </c>
      <c r="E179" s="217" t="s">
        <v>522</v>
      </c>
      <c r="F179" s="218" t="s">
        <v>523</v>
      </c>
      <c r="G179" s="219" t="s">
        <v>515</v>
      </c>
      <c r="H179" s="247"/>
      <c r="I179" s="221"/>
      <c r="J179" s="222">
        <f>ROUND(I179*H179,2)</f>
        <v>0</v>
      </c>
      <c r="K179" s="218" t="s">
        <v>153</v>
      </c>
      <c r="L179" s="37"/>
      <c r="M179" s="223" t="s">
        <v>1</v>
      </c>
      <c r="N179" s="224" t="s">
        <v>39</v>
      </c>
      <c r="O179" s="71"/>
      <c r="P179" s="192">
        <f>O179*H179</f>
        <v>0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264</v>
      </c>
      <c r="AT179" s="194" t="s">
        <v>289</v>
      </c>
      <c r="AU179" s="194" t="s">
        <v>81</v>
      </c>
      <c r="AY179" s="16" t="s">
        <v>155</v>
      </c>
      <c r="BE179" s="118">
        <f>IF(N179="základní",J179,0)</f>
        <v>0</v>
      </c>
      <c r="BF179" s="118">
        <f>IF(N179="snížená",J179,0)</f>
        <v>0</v>
      </c>
      <c r="BG179" s="118">
        <f>IF(N179="zákl. přenesená",J179,0)</f>
        <v>0</v>
      </c>
      <c r="BH179" s="118">
        <f>IF(N179="sníž. přenesená",J179,0)</f>
        <v>0</v>
      </c>
      <c r="BI179" s="118">
        <f>IF(N179="nulová",J179,0)</f>
        <v>0</v>
      </c>
      <c r="BJ179" s="16" t="s">
        <v>81</v>
      </c>
      <c r="BK179" s="118">
        <f>ROUND(I179*H179,2)</f>
        <v>0</v>
      </c>
      <c r="BL179" s="16" t="s">
        <v>264</v>
      </c>
      <c r="BM179" s="194" t="s">
        <v>610</v>
      </c>
    </row>
    <row r="180" spans="1:65" s="2" customFormat="1" ht="19.5">
      <c r="A180" s="34"/>
      <c r="B180" s="35"/>
      <c r="C180" s="36"/>
      <c r="D180" s="195" t="s">
        <v>158</v>
      </c>
      <c r="E180" s="36"/>
      <c r="F180" s="196" t="s">
        <v>525</v>
      </c>
      <c r="G180" s="36"/>
      <c r="H180" s="36"/>
      <c r="I180" s="197"/>
      <c r="J180" s="36"/>
      <c r="K180" s="36"/>
      <c r="L180" s="37"/>
      <c r="M180" s="198"/>
      <c r="N180" s="19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6" t="s">
        <v>158</v>
      </c>
      <c r="AU180" s="16" t="s">
        <v>81</v>
      </c>
    </row>
    <row r="181" spans="1:65" s="2" customFormat="1" ht="49.15" customHeight="1">
      <c r="A181" s="34"/>
      <c r="B181" s="35"/>
      <c r="C181" s="216" t="s">
        <v>526</v>
      </c>
      <c r="D181" s="216" t="s">
        <v>289</v>
      </c>
      <c r="E181" s="217" t="s">
        <v>527</v>
      </c>
      <c r="F181" s="218" t="s">
        <v>528</v>
      </c>
      <c r="G181" s="219" t="s">
        <v>240</v>
      </c>
      <c r="H181" s="220">
        <v>50</v>
      </c>
      <c r="I181" s="221"/>
      <c r="J181" s="222">
        <f>ROUND(I181*H181,2)</f>
        <v>0</v>
      </c>
      <c r="K181" s="218" t="s">
        <v>153</v>
      </c>
      <c r="L181" s="37"/>
      <c r="M181" s="223" t="s">
        <v>1</v>
      </c>
      <c r="N181" s="224" t="s">
        <v>39</v>
      </c>
      <c r="O181" s="71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156</v>
      </c>
      <c r="AT181" s="194" t="s">
        <v>289</v>
      </c>
      <c r="AU181" s="194" t="s">
        <v>81</v>
      </c>
      <c r="AY181" s="16" t="s">
        <v>155</v>
      </c>
      <c r="BE181" s="118">
        <f>IF(N181="základní",J181,0)</f>
        <v>0</v>
      </c>
      <c r="BF181" s="118">
        <f>IF(N181="snížená",J181,0)</f>
        <v>0</v>
      </c>
      <c r="BG181" s="118">
        <f>IF(N181="zákl. přenesená",J181,0)</f>
        <v>0</v>
      </c>
      <c r="BH181" s="118">
        <f>IF(N181="sníž. přenesená",J181,0)</f>
        <v>0</v>
      </c>
      <c r="BI181" s="118">
        <f>IF(N181="nulová",J181,0)</f>
        <v>0</v>
      </c>
      <c r="BJ181" s="16" t="s">
        <v>81</v>
      </c>
      <c r="BK181" s="118">
        <f>ROUND(I181*H181,2)</f>
        <v>0</v>
      </c>
      <c r="BL181" s="16" t="s">
        <v>156</v>
      </c>
      <c r="BM181" s="194" t="s">
        <v>611</v>
      </c>
    </row>
    <row r="182" spans="1:65" s="2" customFormat="1" ht="19.5">
      <c r="A182" s="34"/>
      <c r="B182" s="35"/>
      <c r="C182" s="36"/>
      <c r="D182" s="195" t="s">
        <v>158</v>
      </c>
      <c r="E182" s="36"/>
      <c r="F182" s="196" t="s">
        <v>530</v>
      </c>
      <c r="G182" s="36"/>
      <c r="H182" s="36"/>
      <c r="I182" s="197"/>
      <c r="J182" s="36"/>
      <c r="K182" s="36"/>
      <c r="L182" s="37"/>
      <c r="M182" s="198"/>
      <c r="N182" s="199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158</v>
      </c>
      <c r="AU182" s="16" t="s">
        <v>81</v>
      </c>
    </row>
    <row r="183" spans="1:65" s="2" customFormat="1" ht="24.2" customHeight="1">
      <c r="A183" s="34"/>
      <c r="B183" s="35"/>
      <c r="C183" s="216" t="s">
        <v>531</v>
      </c>
      <c r="D183" s="216" t="s">
        <v>289</v>
      </c>
      <c r="E183" s="217" t="s">
        <v>532</v>
      </c>
      <c r="F183" s="218" t="s">
        <v>533</v>
      </c>
      <c r="G183" s="219" t="s">
        <v>240</v>
      </c>
      <c r="H183" s="220">
        <v>50</v>
      </c>
      <c r="I183" s="221"/>
      <c r="J183" s="222">
        <f>ROUND(I183*H183,2)</f>
        <v>0</v>
      </c>
      <c r="K183" s="218" t="s">
        <v>153</v>
      </c>
      <c r="L183" s="37"/>
      <c r="M183" s="223" t="s">
        <v>1</v>
      </c>
      <c r="N183" s="224" t="s">
        <v>39</v>
      </c>
      <c r="O183" s="71"/>
      <c r="P183" s="192">
        <f>O183*H183</f>
        <v>0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4" t="s">
        <v>264</v>
      </c>
      <c r="AT183" s="194" t="s">
        <v>289</v>
      </c>
      <c r="AU183" s="194" t="s">
        <v>81</v>
      </c>
      <c r="AY183" s="16" t="s">
        <v>155</v>
      </c>
      <c r="BE183" s="118">
        <f>IF(N183="základní",J183,0)</f>
        <v>0</v>
      </c>
      <c r="BF183" s="118">
        <f>IF(N183="snížená",J183,0)</f>
        <v>0</v>
      </c>
      <c r="BG183" s="118">
        <f>IF(N183="zákl. přenesená",J183,0)</f>
        <v>0</v>
      </c>
      <c r="BH183" s="118">
        <f>IF(N183="sníž. přenesená",J183,0)</f>
        <v>0</v>
      </c>
      <c r="BI183" s="118">
        <f>IF(N183="nulová",J183,0)</f>
        <v>0</v>
      </c>
      <c r="BJ183" s="16" t="s">
        <v>81</v>
      </c>
      <c r="BK183" s="118">
        <f>ROUND(I183*H183,2)</f>
        <v>0</v>
      </c>
      <c r="BL183" s="16" t="s">
        <v>264</v>
      </c>
      <c r="BM183" s="194" t="s">
        <v>612</v>
      </c>
    </row>
    <row r="184" spans="1:65" s="2" customFormat="1" ht="24.2" customHeight="1">
      <c r="A184" s="34"/>
      <c r="B184" s="35"/>
      <c r="C184" s="216" t="s">
        <v>535</v>
      </c>
      <c r="D184" s="216" t="s">
        <v>289</v>
      </c>
      <c r="E184" s="217" t="s">
        <v>536</v>
      </c>
      <c r="F184" s="218" t="s">
        <v>537</v>
      </c>
      <c r="G184" s="219" t="s">
        <v>152</v>
      </c>
      <c r="H184" s="220">
        <v>8</v>
      </c>
      <c r="I184" s="221"/>
      <c r="J184" s="222">
        <f>ROUND(I184*H184,2)</f>
        <v>0</v>
      </c>
      <c r="K184" s="218" t="s">
        <v>153</v>
      </c>
      <c r="L184" s="37"/>
      <c r="M184" s="223" t="s">
        <v>1</v>
      </c>
      <c r="N184" s="224" t="s">
        <v>39</v>
      </c>
      <c r="O184" s="71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4" t="s">
        <v>156</v>
      </c>
      <c r="AT184" s="194" t="s">
        <v>289</v>
      </c>
      <c r="AU184" s="194" t="s">
        <v>81</v>
      </c>
      <c r="AY184" s="16" t="s">
        <v>155</v>
      </c>
      <c r="BE184" s="118">
        <f>IF(N184="základní",J184,0)</f>
        <v>0</v>
      </c>
      <c r="BF184" s="118">
        <f>IF(N184="snížená",J184,0)</f>
        <v>0</v>
      </c>
      <c r="BG184" s="118">
        <f>IF(N184="zákl. přenesená",J184,0)</f>
        <v>0</v>
      </c>
      <c r="BH184" s="118">
        <f>IF(N184="sníž. přenesená",J184,0)</f>
        <v>0</v>
      </c>
      <c r="BI184" s="118">
        <f>IF(N184="nulová",J184,0)</f>
        <v>0</v>
      </c>
      <c r="BJ184" s="16" t="s">
        <v>81</v>
      </c>
      <c r="BK184" s="118">
        <f>ROUND(I184*H184,2)</f>
        <v>0</v>
      </c>
      <c r="BL184" s="16" t="s">
        <v>156</v>
      </c>
      <c r="BM184" s="194" t="s">
        <v>613</v>
      </c>
    </row>
    <row r="185" spans="1:65" s="2" customFormat="1" ht="24.2" customHeight="1">
      <c r="A185" s="34"/>
      <c r="B185" s="35"/>
      <c r="C185" s="216" t="s">
        <v>539</v>
      </c>
      <c r="D185" s="216" t="s">
        <v>289</v>
      </c>
      <c r="E185" s="217" t="s">
        <v>540</v>
      </c>
      <c r="F185" s="218" t="s">
        <v>541</v>
      </c>
      <c r="G185" s="219" t="s">
        <v>152</v>
      </c>
      <c r="H185" s="220">
        <v>2</v>
      </c>
      <c r="I185" s="221"/>
      <c r="J185" s="222">
        <f>ROUND(I185*H185,2)</f>
        <v>0</v>
      </c>
      <c r="K185" s="218" t="s">
        <v>153</v>
      </c>
      <c r="L185" s="37"/>
      <c r="M185" s="223" t="s">
        <v>1</v>
      </c>
      <c r="N185" s="224" t="s">
        <v>39</v>
      </c>
      <c r="O185" s="71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264</v>
      </c>
      <c r="AT185" s="194" t="s">
        <v>289</v>
      </c>
      <c r="AU185" s="194" t="s">
        <v>81</v>
      </c>
      <c r="AY185" s="16" t="s">
        <v>155</v>
      </c>
      <c r="BE185" s="118">
        <f>IF(N185="základní",J185,0)</f>
        <v>0</v>
      </c>
      <c r="BF185" s="118">
        <f>IF(N185="snížená",J185,0)</f>
        <v>0</v>
      </c>
      <c r="BG185" s="118">
        <f>IF(N185="zákl. přenesená",J185,0)</f>
        <v>0</v>
      </c>
      <c r="BH185" s="118">
        <f>IF(N185="sníž. přenesená",J185,0)</f>
        <v>0</v>
      </c>
      <c r="BI185" s="118">
        <f>IF(N185="nulová",J185,0)</f>
        <v>0</v>
      </c>
      <c r="BJ185" s="16" t="s">
        <v>81</v>
      </c>
      <c r="BK185" s="118">
        <f>ROUND(I185*H185,2)</f>
        <v>0</v>
      </c>
      <c r="BL185" s="16" t="s">
        <v>264</v>
      </c>
      <c r="BM185" s="194" t="s">
        <v>614</v>
      </c>
    </row>
    <row r="186" spans="1:65" s="2" customFormat="1" ht="24.2" customHeight="1">
      <c r="A186" s="34"/>
      <c r="B186" s="35"/>
      <c r="C186" s="216" t="s">
        <v>543</v>
      </c>
      <c r="D186" s="216" t="s">
        <v>289</v>
      </c>
      <c r="E186" s="217" t="s">
        <v>544</v>
      </c>
      <c r="F186" s="218" t="s">
        <v>545</v>
      </c>
      <c r="G186" s="219" t="s">
        <v>240</v>
      </c>
      <c r="H186" s="220">
        <v>50</v>
      </c>
      <c r="I186" s="221"/>
      <c r="J186" s="222">
        <f>ROUND(I186*H186,2)</f>
        <v>0</v>
      </c>
      <c r="K186" s="218" t="s">
        <v>153</v>
      </c>
      <c r="L186" s="37"/>
      <c r="M186" s="248" t="s">
        <v>1</v>
      </c>
      <c r="N186" s="249" t="s">
        <v>39</v>
      </c>
      <c r="O186" s="250"/>
      <c r="P186" s="251">
        <f>O186*H186</f>
        <v>0</v>
      </c>
      <c r="Q186" s="251">
        <v>0</v>
      </c>
      <c r="R186" s="251">
        <f>Q186*H186</f>
        <v>0</v>
      </c>
      <c r="S186" s="251">
        <v>0</v>
      </c>
      <c r="T186" s="25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4" t="s">
        <v>264</v>
      </c>
      <c r="AT186" s="194" t="s">
        <v>289</v>
      </c>
      <c r="AU186" s="194" t="s">
        <v>81</v>
      </c>
      <c r="AY186" s="16" t="s">
        <v>155</v>
      </c>
      <c r="BE186" s="118">
        <f>IF(N186="základní",J186,0)</f>
        <v>0</v>
      </c>
      <c r="BF186" s="118">
        <f>IF(N186="snížená",J186,0)</f>
        <v>0</v>
      </c>
      <c r="BG186" s="118">
        <f>IF(N186="zákl. přenesená",J186,0)</f>
        <v>0</v>
      </c>
      <c r="BH186" s="118">
        <f>IF(N186="sníž. přenesená",J186,0)</f>
        <v>0</v>
      </c>
      <c r="BI186" s="118">
        <f>IF(N186="nulová",J186,0)</f>
        <v>0</v>
      </c>
      <c r="BJ186" s="16" t="s">
        <v>81</v>
      </c>
      <c r="BK186" s="118">
        <f>ROUND(I186*H186,2)</f>
        <v>0</v>
      </c>
      <c r="BL186" s="16" t="s">
        <v>264</v>
      </c>
      <c r="BM186" s="194" t="s">
        <v>615</v>
      </c>
    </row>
    <row r="187" spans="1:65" s="2" customFormat="1" ht="6.95" customHeight="1">
      <c r="A187" s="34"/>
      <c r="B187" s="54"/>
      <c r="C187" s="55"/>
      <c r="D187" s="55"/>
      <c r="E187" s="55"/>
      <c r="F187" s="55"/>
      <c r="G187" s="55"/>
      <c r="H187" s="55"/>
      <c r="I187" s="55"/>
      <c r="J187" s="55"/>
      <c r="K187" s="55"/>
      <c r="L187" s="37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algorithmName="SHA-512" hashValue="BzHH3xtfH+wEekGL7oh/KmwlAdIvwiHpaAGvYtTT5X5OhBJgN8C+t4mQVkYQULOjpaUTIGU1Bj/l/FrsDIYh2A==" saltValue="R7Qy4/wSKUyqb1HtyRT2inGQ3mrQAzISpiHPk/QFtwmNeGTRRQOUywmF3WLATsEbUlyvQOc+KCLi+3CCxPXKYw==" spinCount="100000" sheet="1" objects="1" scenarios="1" formatColumns="0" formatRows="0" autoFilter="0"/>
  <autoFilter ref="C123:K186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97</v>
      </c>
    </row>
    <row r="3" spans="1:46" s="1" customFormat="1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83</v>
      </c>
    </row>
    <row r="4" spans="1:46" s="1" customFormat="1" ht="24.95" customHeight="1">
      <c r="B4" s="19"/>
      <c r="D4" s="125" t="s">
        <v>119</v>
      </c>
      <c r="L4" s="19"/>
      <c r="M4" s="12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27" t="s">
        <v>16</v>
      </c>
      <c r="L6" s="19"/>
    </row>
    <row r="7" spans="1:46" s="1" customFormat="1" ht="16.5" customHeight="1">
      <c r="B7" s="19"/>
      <c r="E7" s="306" t="str">
        <f>'Rekapitulace stavby'!K6</f>
        <v>Oprava osvětlení žst. Horka na Moravě, Řepčín, Olomouc - Město</v>
      </c>
      <c r="F7" s="307"/>
      <c r="G7" s="307"/>
      <c r="H7" s="307"/>
      <c r="L7" s="19"/>
    </row>
    <row r="8" spans="1:46" s="1" customFormat="1" ht="12" customHeight="1">
      <c r="B8" s="19"/>
      <c r="D8" s="127" t="s">
        <v>120</v>
      </c>
      <c r="L8" s="19"/>
    </row>
    <row r="9" spans="1:46" s="2" customFormat="1" ht="16.5" customHeight="1">
      <c r="A9" s="34"/>
      <c r="B9" s="37"/>
      <c r="C9" s="34"/>
      <c r="D9" s="34"/>
      <c r="E9" s="306" t="s">
        <v>547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7"/>
      <c r="C10" s="34"/>
      <c r="D10" s="127" t="s">
        <v>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7"/>
      <c r="C11" s="34"/>
      <c r="D11" s="34"/>
      <c r="E11" s="309" t="s">
        <v>616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7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7"/>
      <c r="C13" s="34"/>
      <c r="D13" s="127" t="s">
        <v>18</v>
      </c>
      <c r="E13" s="34"/>
      <c r="F13" s="110" t="s">
        <v>1</v>
      </c>
      <c r="G13" s="34"/>
      <c r="H13" s="34"/>
      <c r="I13" s="127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7"/>
      <c r="C14" s="34"/>
      <c r="D14" s="127" t="s">
        <v>20</v>
      </c>
      <c r="E14" s="34"/>
      <c r="F14" s="110" t="s">
        <v>21</v>
      </c>
      <c r="G14" s="34"/>
      <c r="H14" s="34"/>
      <c r="I14" s="127" t="s">
        <v>22</v>
      </c>
      <c r="J14" s="128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7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7"/>
      <c r="C16" s="34"/>
      <c r="D16" s="127" t="s">
        <v>23</v>
      </c>
      <c r="E16" s="34"/>
      <c r="F16" s="34"/>
      <c r="G16" s="34"/>
      <c r="H16" s="34"/>
      <c r="I16" s="127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7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7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7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7"/>
      <c r="C19" s="34"/>
      <c r="D19" s="127" t="s">
        <v>26</v>
      </c>
      <c r="E19" s="34"/>
      <c r="F19" s="34"/>
      <c r="G19" s="34"/>
      <c r="H19" s="34"/>
      <c r="I19" s="127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7"/>
      <c r="C20" s="34"/>
      <c r="D20" s="34"/>
      <c r="E20" s="310" t="str">
        <f>'Rekapitulace stavby'!E14</f>
        <v>Vyplň údaj</v>
      </c>
      <c r="F20" s="311"/>
      <c r="G20" s="311"/>
      <c r="H20" s="311"/>
      <c r="I20" s="127" t="s">
        <v>25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7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7"/>
      <c r="C22" s="34"/>
      <c r="D22" s="127" t="s">
        <v>28</v>
      </c>
      <c r="E22" s="34"/>
      <c r="F22" s="34"/>
      <c r="G22" s="34"/>
      <c r="H22" s="34"/>
      <c r="I22" s="127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7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7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7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7"/>
      <c r="C25" s="34"/>
      <c r="D25" s="127" t="s">
        <v>30</v>
      </c>
      <c r="E25" s="34"/>
      <c r="F25" s="34"/>
      <c r="G25" s="34"/>
      <c r="H25" s="34"/>
      <c r="I25" s="127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7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7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7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7"/>
      <c r="C28" s="34"/>
      <c r="D28" s="127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9"/>
      <c r="B29" s="130"/>
      <c r="C29" s="129"/>
      <c r="D29" s="129"/>
      <c r="E29" s="312" t="s">
        <v>1</v>
      </c>
      <c r="F29" s="312"/>
      <c r="G29" s="312"/>
      <c r="H29" s="312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2" customFormat="1" ht="6.95" customHeight="1">
      <c r="A30" s="34"/>
      <c r="B30" s="37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7"/>
      <c r="C31" s="34"/>
      <c r="D31" s="132"/>
      <c r="E31" s="132"/>
      <c r="F31" s="132"/>
      <c r="G31" s="132"/>
      <c r="H31" s="132"/>
      <c r="I31" s="132"/>
      <c r="J31" s="132"/>
      <c r="K31" s="132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7"/>
      <c r="C32" s="34"/>
      <c r="D32" s="133" t="s">
        <v>34</v>
      </c>
      <c r="E32" s="34"/>
      <c r="F32" s="34"/>
      <c r="G32" s="34"/>
      <c r="H32" s="34"/>
      <c r="I32" s="34"/>
      <c r="J32" s="134">
        <f>ROUND(J126,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7"/>
      <c r="C33" s="34"/>
      <c r="D33" s="132"/>
      <c r="E33" s="132"/>
      <c r="F33" s="132"/>
      <c r="G33" s="132"/>
      <c r="H33" s="132"/>
      <c r="I33" s="132"/>
      <c r="J33" s="132"/>
      <c r="K33" s="132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7"/>
      <c r="C34" s="34"/>
      <c r="D34" s="34"/>
      <c r="E34" s="34"/>
      <c r="F34" s="135" t="s">
        <v>36</v>
      </c>
      <c r="G34" s="34"/>
      <c r="H34" s="34"/>
      <c r="I34" s="135" t="s">
        <v>35</v>
      </c>
      <c r="J34" s="135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7"/>
      <c r="C35" s="34"/>
      <c r="D35" s="136" t="s">
        <v>38</v>
      </c>
      <c r="E35" s="127" t="s">
        <v>39</v>
      </c>
      <c r="F35" s="137">
        <f>ROUND((SUM(BE126:BE187)),  2)</f>
        <v>0</v>
      </c>
      <c r="G35" s="34"/>
      <c r="H35" s="34"/>
      <c r="I35" s="138">
        <v>0.21</v>
      </c>
      <c r="J35" s="137">
        <f>ROUND(((SUM(BE126:BE187))*I35),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7"/>
      <c r="C36" s="34"/>
      <c r="D36" s="34"/>
      <c r="E36" s="127" t="s">
        <v>40</v>
      </c>
      <c r="F36" s="137">
        <f>ROUND((SUM(BF126:BF187)),  2)</f>
        <v>0</v>
      </c>
      <c r="G36" s="34"/>
      <c r="H36" s="34"/>
      <c r="I36" s="138">
        <v>0.15</v>
      </c>
      <c r="J36" s="137">
        <f>ROUND(((SUM(BF126:BF187))*I36),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7"/>
      <c r="C37" s="34"/>
      <c r="D37" s="34"/>
      <c r="E37" s="127" t="s">
        <v>41</v>
      </c>
      <c r="F37" s="137">
        <f>ROUND((SUM(BG126:BG187)),  2)</f>
        <v>0</v>
      </c>
      <c r="G37" s="34"/>
      <c r="H37" s="34"/>
      <c r="I37" s="138">
        <v>0.21</v>
      </c>
      <c r="J37" s="13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7"/>
      <c r="C38" s="34"/>
      <c r="D38" s="34"/>
      <c r="E38" s="127" t="s">
        <v>42</v>
      </c>
      <c r="F38" s="137">
        <f>ROUND((SUM(BH126:BH187)),  2)</f>
        <v>0</v>
      </c>
      <c r="G38" s="34"/>
      <c r="H38" s="34"/>
      <c r="I38" s="138">
        <v>0.15</v>
      </c>
      <c r="J38" s="13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7"/>
      <c r="C39" s="34"/>
      <c r="D39" s="34"/>
      <c r="E39" s="127" t="s">
        <v>43</v>
      </c>
      <c r="F39" s="137">
        <f>ROUND((SUM(BI126:BI187)),  2)</f>
        <v>0</v>
      </c>
      <c r="G39" s="34"/>
      <c r="H39" s="34"/>
      <c r="I39" s="138">
        <v>0</v>
      </c>
      <c r="J39" s="13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7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7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7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7"/>
      <c r="C61" s="34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7"/>
      <c r="C65" s="34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7"/>
      <c r="C76" s="34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2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3" t="str">
        <f>E7</f>
        <v>Oprava osvětlení žst. Horka na Moravě, Řepčín, Olomouc - Město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0"/>
      <c r="C86" s="28" t="s">
        <v>120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4"/>
      <c r="B87" s="35"/>
      <c r="C87" s="36"/>
      <c r="D87" s="36"/>
      <c r="E87" s="313" t="s">
        <v>547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8" t="s">
        <v>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2.2 - ŽST Řepčín - oprava přípojky NN</v>
      </c>
      <c r="F89" s="315"/>
      <c r="G89" s="315"/>
      <c r="H89" s="31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8" t="s">
        <v>20</v>
      </c>
      <c r="D91" s="36"/>
      <c r="E91" s="36"/>
      <c r="F91" s="26" t="str">
        <f>F14</f>
        <v xml:space="preserve"> </v>
      </c>
      <c r="G91" s="36"/>
      <c r="H91" s="36"/>
      <c r="I91" s="28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8" t="s">
        <v>23</v>
      </c>
      <c r="D93" s="36"/>
      <c r="E93" s="36"/>
      <c r="F93" s="26" t="str">
        <f>E17</f>
        <v xml:space="preserve"> </v>
      </c>
      <c r="G93" s="36"/>
      <c r="H93" s="36"/>
      <c r="I93" s="28" t="s">
        <v>28</v>
      </c>
      <c r="J93" s="31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8" t="s">
        <v>26</v>
      </c>
      <c r="D94" s="36"/>
      <c r="E94" s="36"/>
      <c r="F94" s="26" t="str">
        <f>IF(E20="","",E20)</f>
        <v>Vyplň údaj</v>
      </c>
      <c r="G94" s="36"/>
      <c r="H94" s="36"/>
      <c r="I94" s="28" t="s">
        <v>30</v>
      </c>
      <c r="J94" s="31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7" t="s">
        <v>125</v>
      </c>
      <c r="D96" s="122"/>
      <c r="E96" s="122"/>
      <c r="F96" s="122"/>
      <c r="G96" s="122"/>
      <c r="H96" s="122"/>
      <c r="I96" s="122"/>
      <c r="J96" s="158" t="s">
        <v>126</v>
      </c>
      <c r="K96" s="122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9" t="s">
        <v>127</v>
      </c>
      <c r="D98" s="36"/>
      <c r="E98" s="36"/>
      <c r="F98" s="36"/>
      <c r="G98" s="36"/>
      <c r="H98" s="36"/>
      <c r="I98" s="36"/>
      <c r="J98" s="84">
        <f>J126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128</v>
      </c>
    </row>
    <row r="99" spans="1:47" s="9" customFormat="1" ht="24.95" hidden="1" customHeight="1">
      <c r="B99" s="160"/>
      <c r="C99" s="161"/>
      <c r="D99" s="162" t="s">
        <v>129</v>
      </c>
      <c r="E99" s="163"/>
      <c r="F99" s="163"/>
      <c r="G99" s="163"/>
      <c r="H99" s="163"/>
      <c r="I99" s="163"/>
      <c r="J99" s="164">
        <f>J127</f>
        <v>0</v>
      </c>
      <c r="K99" s="161"/>
      <c r="L99" s="165"/>
    </row>
    <row r="100" spans="1:47" s="10" customFormat="1" ht="19.899999999999999" hidden="1" customHeight="1">
      <c r="B100" s="166"/>
      <c r="C100" s="104"/>
      <c r="D100" s="167" t="s">
        <v>130</v>
      </c>
      <c r="E100" s="168"/>
      <c r="F100" s="168"/>
      <c r="G100" s="168"/>
      <c r="H100" s="168"/>
      <c r="I100" s="168"/>
      <c r="J100" s="169">
        <f>J128</f>
        <v>0</v>
      </c>
      <c r="K100" s="104"/>
      <c r="L100" s="170"/>
    </row>
    <row r="101" spans="1:47" s="9" customFormat="1" ht="24.95" hidden="1" customHeight="1">
      <c r="B101" s="160"/>
      <c r="C101" s="161"/>
      <c r="D101" s="162" t="s">
        <v>617</v>
      </c>
      <c r="E101" s="163"/>
      <c r="F101" s="163"/>
      <c r="G101" s="163"/>
      <c r="H101" s="163"/>
      <c r="I101" s="163"/>
      <c r="J101" s="164">
        <f>J141</f>
        <v>0</v>
      </c>
      <c r="K101" s="161"/>
      <c r="L101" s="165"/>
    </row>
    <row r="102" spans="1:47" s="10" customFormat="1" ht="19.899999999999999" hidden="1" customHeight="1">
      <c r="B102" s="166"/>
      <c r="C102" s="104"/>
      <c r="D102" s="167" t="s">
        <v>618</v>
      </c>
      <c r="E102" s="168"/>
      <c r="F102" s="168"/>
      <c r="G102" s="168"/>
      <c r="H102" s="168"/>
      <c r="I102" s="168"/>
      <c r="J102" s="169">
        <f>J142</f>
        <v>0</v>
      </c>
      <c r="K102" s="104"/>
      <c r="L102" s="170"/>
    </row>
    <row r="103" spans="1:47" s="9" customFormat="1" ht="24.95" hidden="1" customHeight="1">
      <c r="B103" s="160"/>
      <c r="C103" s="161"/>
      <c r="D103" s="162" t="s">
        <v>134</v>
      </c>
      <c r="E103" s="163"/>
      <c r="F103" s="163"/>
      <c r="G103" s="163"/>
      <c r="H103" s="163"/>
      <c r="I103" s="163"/>
      <c r="J103" s="164">
        <f>J166</f>
        <v>0</v>
      </c>
      <c r="K103" s="161"/>
      <c r="L103" s="165"/>
    </row>
    <row r="104" spans="1:47" s="9" customFormat="1" ht="24.95" hidden="1" customHeight="1">
      <c r="B104" s="160"/>
      <c r="C104" s="161"/>
      <c r="D104" s="162" t="s">
        <v>135</v>
      </c>
      <c r="E104" s="163"/>
      <c r="F104" s="163"/>
      <c r="G104" s="163"/>
      <c r="H104" s="163"/>
      <c r="I104" s="163"/>
      <c r="J104" s="164">
        <f>J183</f>
        <v>0</v>
      </c>
      <c r="K104" s="161"/>
      <c r="L104" s="165"/>
    </row>
    <row r="105" spans="1:47" s="2" customFormat="1" ht="21.75" hidden="1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6.95" hidden="1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ht="11.25" hidden="1"/>
    <row r="108" spans="1:47" ht="11.25" hidden="1"/>
    <row r="109" spans="1:47" ht="11.25" hidden="1"/>
    <row r="110" spans="1:47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24.95" customHeight="1">
      <c r="A111" s="34"/>
      <c r="B111" s="35"/>
      <c r="C111" s="22" t="s">
        <v>136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12" customHeight="1">
      <c r="A113" s="34"/>
      <c r="B113" s="35"/>
      <c r="C113" s="28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16.5" customHeight="1">
      <c r="A114" s="34"/>
      <c r="B114" s="35"/>
      <c r="C114" s="36"/>
      <c r="D114" s="36"/>
      <c r="E114" s="313" t="str">
        <f>E7</f>
        <v>Oprava osvětlení žst. Horka na Moravě, Řepčín, Olomouc - Město</v>
      </c>
      <c r="F114" s="314"/>
      <c r="G114" s="314"/>
      <c r="H114" s="314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1" customFormat="1" ht="12" customHeight="1">
      <c r="B115" s="20"/>
      <c r="C115" s="28" t="s">
        <v>120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4"/>
      <c r="B116" s="35"/>
      <c r="C116" s="36"/>
      <c r="D116" s="36"/>
      <c r="E116" s="313" t="s">
        <v>547</v>
      </c>
      <c r="F116" s="315"/>
      <c r="G116" s="315"/>
      <c r="H116" s="31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8" t="s">
        <v>122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63" t="str">
        <f>E11</f>
        <v>2.2 - ŽST Řepčín - oprava přípojky NN</v>
      </c>
      <c r="F118" s="315"/>
      <c r="G118" s="315"/>
      <c r="H118" s="31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8" t="s">
        <v>20</v>
      </c>
      <c r="D120" s="36"/>
      <c r="E120" s="36"/>
      <c r="F120" s="26" t="str">
        <f>F14</f>
        <v xml:space="preserve"> </v>
      </c>
      <c r="G120" s="36"/>
      <c r="H120" s="36"/>
      <c r="I120" s="28" t="s">
        <v>22</v>
      </c>
      <c r="J120" s="66">
        <f>IF(J14="","",J14)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8" t="s">
        <v>23</v>
      </c>
      <c r="D122" s="36"/>
      <c r="E122" s="36"/>
      <c r="F122" s="26" t="str">
        <f>E17</f>
        <v xml:space="preserve"> </v>
      </c>
      <c r="G122" s="36"/>
      <c r="H122" s="36"/>
      <c r="I122" s="28" t="s">
        <v>28</v>
      </c>
      <c r="J122" s="31" t="str">
        <f>E23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8" t="s">
        <v>26</v>
      </c>
      <c r="D123" s="36"/>
      <c r="E123" s="36"/>
      <c r="F123" s="26" t="str">
        <f>IF(E20="","",E20)</f>
        <v>Vyplň údaj</v>
      </c>
      <c r="G123" s="36"/>
      <c r="H123" s="36"/>
      <c r="I123" s="28" t="s">
        <v>30</v>
      </c>
      <c r="J123" s="31" t="str">
        <f>E26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71"/>
      <c r="B125" s="172"/>
      <c r="C125" s="173" t="s">
        <v>137</v>
      </c>
      <c r="D125" s="174" t="s">
        <v>59</v>
      </c>
      <c r="E125" s="174" t="s">
        <v>55</v>
      </c>
      <c r="F125" s="174" t="s">
        <v>56</v>
      </c>
      <c r="G125" s="174" t="s">
        <v>138</v>
      </c>
      <c r="H125" s="174" t="s">
        <v>139</v>
      </c>
      <c r="I125" s="174" t="s">
        <v>140</v>
      </c>
      <c r="J125" s="174" t="s">
        <v>126</v>
      </c>
      <c r="K125" s="175" t="s">
        <v>141</v>
      </c>
      <c r="L125" s="176"/>
      <c r="M125" s="75" t="s">
        <v>1</v>
      </c>
      <c r="N125" s="76" t="s">
        <v>38</v>
      </c>
      <c r="O125" s="76" t="s">
        <v>142</v>
      </c>
      <c r="P125" s="76" t="s">
        <v>143</v>
      </c>
      <c r="Q125" s="76" t="s">
        <v>144</v>
      </c>
      <c r="R125" s="76" t="s">
        <v>145</v>
      </c>
      <c r="S125" s="76" t="s">
        <v>146</v>
      </c>
      <c r="T125" s="77" t="s">
        <v>147</v>
      </c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</row>
    <row r="126" spans="1:63" s="2" customFormat="1" ht="22.9" customHeight="1">
      <c r="A126" s="34"/>
      <c r="B126" s="35"/>
      <c r="C126" s="82" t="s">
        <v>148</v>
      </c>
      <c r="D126" s="36"/>
      <c r="E126" s="36"/>
      <c r="F126" s="36"/>
      <c r="G126" s="36"/>
      <c r="H126" s="36"/>
      <c r="I126" s="36"/>
      <c r="J126" s="177">
        <f>BK126</f>
        <v>0</v>
      </c>
      <c r="K126" s="36"/>
      <c r="L126" s="37"/>
      <c r="M126" s="78"/>
      <c r="N126" s="178"/>
      <c r="O126" s="79"/>
      <c r="P126" s="179">
        <f>P127+P141+P166+P183</f>
        <v>0</v>
      </c>
      <c r="Q126" s="79"/>
      <c r="R126" s="179">
        <f>R127+R141+R166+R183</f>
        <v>3.069</v>
      </c>
      <c r="S126" s="79"/>
      <c r="T126" s="180">
        <f>T127+T141+T166+T183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73</v>
      </c>
      <c r="AU126" s="16" t="s">
        <v>128</v>
      </c>
      <c r="BK126" s="181">
        <f>BK127+BK141+BK166+BK183</f>
        <v>0</v>
      </c>
    </row>
    <row r="127" spans="1:63" s="12" customFormat="1" ht="25.9" customHeight="1">
      <c r="B127" s="200"/>
      <c r="C127" s="201"/>
      <c r="D127" s="202" t="s">
        <v>73</v>
      </c>
      <c r="E127" s="203" t="s">
        <v>282</v>
      </c>
      <c r="F127" s="203" t="s">
        <v>283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</f>
        <v>0</v>
      </c>
      <c r="Q127" s="208"/>
      <c r="R127" s="209">
        <f>R128</f>
        <v>3.069</v>
      </c>
      <c r="S127" s="208"/>
      <c r="T127" s="210">
        <f>T128</f>
        <v>0</v>
      </c>
      <c r="AR127" s="211" t="s">
        <v>81</v>
      </c>
      <c r="AT127" s="212" t="s">
        <v>73</v>
      </c>
      <c r="AU127" s="212" t="s">
        <v>74</v>
      </c>
      <c r="AY127" s="211" t="s">
        <v>155</v>
      </c>
      <c r="BK127" s="213">
        <f>BK128</f>
        <v>0</v>
      </c>
    </row>
    <row r="128" spans="1:63" s="12" customFormat="1" ht="22.9" customHeight="1">
      <c r="B128" s="200"/>
      <c r="C128" s="201"/>
      <c r="D128" s="202" t="s">
        <v>73</v>
      </c>
      <c r="E128" s="214" t="s">
        <v>81</v>
      </c>
      <c r="F128" s="214" t="s">
        <v>105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SUM(P129:P140)</f>
        <v>0</v>
      </c>
      <c r="Q128" s="208"/>
      <c r="R128" s="209">
        <f>SUM(R129:R140)</f>
        <v>3.069</v>
      </c>
      <c r="S128" s="208"/>
      <c r="T128" s="210">
        <f>SUM(T129:T140)</f>
        <v>0</v>
      </c>
      <c r="AR128" s="211" t="s">
        <v>81</v>
      </c>
      <c r="AT128" s="212" t="s">
        <v>73</v>
      </c>
      <c r="AU128" s="212" t="s">
        <v>81</v>
      </c>
      <c r="AY128" s="211" t="s">
        <v>155</v>
      </c>
      <c r="BK128" s="213">
        <f>SUM(BK129:BK140)</f>
        <v>0</v>
      </c>
    </row>
    <row r="129" spans="1:65" s="2" customFormat="1" ht="24.2" customHeight="1">
      <c r="A129" s="34"/>
      <c r="B129" s="35"/>
      <c r="C129" s="216" t="s">
        <v>571</v>
      </c>
      <c r="D129" s="216" t="s">
        <v>289</v>
      </c>
      <c r="E129" s="217" t="s">
        <v>619</v>
      </c>
      <c r="F129" s="218" t="s">
        <v>620</v>
      </c>
      <c r="G129" s="219" t="s">
        <v>152</v>
      </c>
      <c r="H129" s="220">
        <v>4</v>
      </c>
      <c r="I129" s="221"/>
      <c r="J129" s="222">
        <f t="shared" ref="J129:J140" si="0">ROUND(I129*H129,2)</f>
        <v>0</v>
      </c>
      <c r="K129" s="218" t="s">
        <v>153</v>
      </c>
      <c r="L129" s="37"/>
      <c r="M129" s="223" t="s">
        <v>1</v>
      </c>
      <c r="N129" s="224" t="s">
        <v>39</v>
      </c>
      <c r="O129" s="71"/>
      <c r="P129" s="192">
        <f t="shared" ref="P129:P140" si="1">O129*H129</f>
        <v>0</v>
      </c>
      <c r="Q129" s="192">
        <v>0</v>
      </c>
      <c r="R129" s="192">
        <f t="shared" ref="R129:R140" si="2">Q129*H129</f>
        <v>0</v>
      </c>
      <c r="S129" s="192">
        <v>0</v>
      </c>
      <c r="T129" s="193">
        <f t="shared" ref="T129:T140" si="3"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4" t="s">
        <v>156</v>
      </c>
      <c r="AT129" s="194" t="s">
        <v>289</v>
      </c>
      <c r="AU129" s="194" t="s">
        <v>83</v>
      </c>
      <c r="AY129" s="16" t="s">
        <v>155</v>
      </c>
      <c r="BE129" s="118">
        <f t="shared" ref="BE129:BE140" si="4">IF(N129="základní",J129,0)</f>
        <v>0</v>
      </c>
      <c r="BF129" s="118">
        <f t="shared" ref="BF129:BF140" si="5">IF(N129="snížená",J129,0)</f>
        <v>0</v>
      </c>
      <c r="BG129" s="118">
        <f t="shared" ref="BG129:BG140" si="6">IF(N129="zákl. přenesená",J129,0)</f>
        <v>0</v>
      </c>
      <c r="BH129" s="118">
        <f t="shared" ref="BH129:BH140" si="7">IF(N129="sníž. přenesená",J129,0)</f>
        <v>0</v>
      </c>
      <c r="BI129" s="118">
        <f t="shared" ref="BI129:BI140" si="8">IF(N129="nulová",J129,0)</f>
        <v>0</v>
      </c>
      <c r="BJ129" s="16" t="s">
        <v>81</v>
      </c>
      <c r="BK129" s="118">
        <f t="shared" ref="BK129:BK140" si="9">ROUND(I129*H129,2)</f>
        <v>0</v>
      </c>
      <c r="BL129" s="16" t="s">
        <v>156</v>
      </c>
      <c r="BM129" s="194" t="s">
        <v>621</v>
      </c>
    </row>
    <row r="130" spans="1:65" s="2" customFormat="1" ht="24.2" customHeight="1">
      <c r="A130" s="34"/>
      <c r="B130" s="35"/>
      <c r="C130" s="216" t="s">
        <v>345</v>
      </c>
      <c r="D130" s="216" t="s">
        <v>289</v>
      </c>
      <c r="E130" s="217" t="s">
        <v>622</v>
      </c>
      <c r="F130" s="218" t="s">
        <v>623</v>
      </c>
      <c r="G130" s="219" t="s">
        <v>202</v>
      </c>
      <c r="H130" s="220">
        <v>170</v>
      </c>
      <c r="I130" s="221"/>
      <c r="J130" s="222">
        <f t="shared" si="0"/>
        <v>0</v>
      </c>
      <c r="K130" s="218" t="s">
        <v>153</v>
      </c>
      <c r="L130" s="37"/>
      <c r="M130" s="223" t="s">
        <v>1</v>
      </c>
      <c r="N130" s="224" t="s">
        <v>39</v>
      </c>
      <c r="O130" s="71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4" t="s">
        <v>156</v>
      </c>
      <c r="AT130" s="194" t="s">
        <v>289</v>
      </c>
      <c r="AU130" s="194" t="s">
        <v>83</v>
      </c>
      <c r="AY130" s="16" t="s">
        <v>155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16" t="s">
        <v>81</v>
      </c>
      <c r="BK130" s="118">
        <f t="shared" si="9"/>
        <v>0</v>
      </c>
      <c r="BL130" s="16" t="s">
        <v>156</v>
      </c>
      <c r="BM130" s="194" t="s">
        <v>624</v>
      </c>
    </row>
    <row r="131" spans="1:65" s="2" customFormat="1" ht="24.2" customHeight="1">
      <c r="A131" s="34"/>
      <c r="B131" s="35"/>
      <c r="C131" s="216" t="s">
        <v>625</v>
      </c>
      <c r="D131" s="216" t="s">
        <v>289</v>
      </c>
      <c r="E131" s="217" t="s">
        <v>626</v>
      </c>
      <c r="F131" s="218" t="s">
        <v>627</v>
      </c>
      <c r="G131" s="219" t="s">
        <v>202</v>
      </c>
      <c r="H131" s="220">
        <v>170</v>
      </c>
      <c r="I131" s="221"/>
      <c r="J131" s="222">
        <f t="shared" si="0"/>
        <v>0</v>
      </c>
      <c r="K131" s="218" t="s">
        <v>153</v>
      </c>
      <c r="L131" s="37"/>
      <c r="M131" s="223" t="s">
        <v>1</v>
      </c>
      <c r="N131" s="224" t="s">
        <v>39</v>
      </c>
      <c r="O131" s="71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4" t="s">
        <v>156</v>
      </c>
      <c r="AT131" s="194" t="s">
        <v>289</v>
      </c>
      <c r="AU131" s="194" t="s">
        <v>83</v>
      </c>
      <c r="AY131" s="16" t="s">
        <v>155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16" t="s">
        <v>81</v>
      </c>
      <c r="BK131" s="118">
        <f t="shared" si="9"/>
        <v>0</v>
      </c>
      <c r="BL131" s="16" t="s">
        <v>156</v>
      </c>
      <c r="BM131" s="194" t="s">
        <v>628</v>
      </c>
    </row>
    <row r="132" spans="1:65" s="2" customFormat="1" ht="24.2" customHeight="1">
      <c r="A132" s="34"/>
      <c r="B132" s="35"/>
      <c r="C132" s="216" t="s">
        <v>7</v>
      </c>
      <c r="D132" s="216" t="s">
        <v>289</v>
      </c>
      <c r="E132" s="217" t="s">
        <v>629</v>
      </c>
      <c r="F132" s="218" t="s">
        <v>630</v>
      </c>
      <c r="G132" s="219" t="s">
        <v>202</v>
      </c>
      <c r="H132" s="220">
        <v>170</v>
      </c>
      <c r="I132" s="221"/>
      <c r="J132" s="222">
        <f t="shared" si="0"/>
        <v>0</v>
      </c>
      <c r="K132" s="218" t="s">
        <v>153</v>
      </c>
      <c r="L132" s="37"/>
      <c r="M132" s="223" t="s">
        <v>1</v>
      </c>
      <c r="N132" s="224" t="s">
        <v>39</v>
      </c>
      <c r="O132" s="71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4" t="s">
        <v>156</v>
      </c>
      <c r="AT132" s="194" t="s">
        <v>289</v>
      </c>
      <c r="AU132" s="194" t="s">
        <v>83</v>
      </c>
      <c r="AY132" s="16" t="s">
        <v>155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16" t="s">
        <v>81</v>
      </c>
      <c r="BK132" s="118">
        <f t="shared" si="9"/>
        <v>0</v>
      </c>
      <c r="BL132" s="16" t="s">
        <v>156</v>
      </c>
      <c r="BM132" s="194" t="s">
        <v>631</v>
      </c>
    </row>
    <row r="133" spans="1:65" s="2" customFormat="1" ht="24.2" customHeight="1">
      <c r="A133" s="34"/>
      <c r="B133" s="35"/>
      <c r="C133" s="216" t="s">
        <v>632</v>
      </c>
      <c r="D133" s="216" t="s">
        <v>289</v>
      </c>
      <c r="E133" s="217" t="s">
        <v>633</v>
      </c>
      <c r="F133" s="218" t="s">
        <v>634</v>
      </c>
      <c r="G133" s="219" t="s">
        <v>202</v>
      </c>
      <c r="H133" s="220">
        <v>170</v>
      </c>
      <c r="I133" s="221"/>
      <c r="J133" s="222">
        <f t="shared" si="0"/>
        <v>0</v>
      </c>
      <c r="K133" s="218" t="s">
        <v>153</v>
      </c>
      <c r="L133" s="37"/>
      <c r="M133" s="223" t="s">
        <v>1</v>
      </c>
      <c r="N133" s="224" t="s">
        <v>39</v>
      </c>
      <c r="O133" s="71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4" t="s">
        <v>156</v>
      </c>
      <c r="AT133" s="194" t="s">
        <v>289</v>
      </c>
      <c r="AU133" s="194" t="s">
        <v>83</v>
      </c>
      <c r="AY133" s="16" t="s">
        <v>155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16" t="s">
        <v>81</v>
      </c>
      <c r="BK133" s="118">
        <f t="shared" si="9"/>
        <v>0</v>
      </c>
      <c r="BL133" s="16" t="s">
        <v>156</v>
      </c>
      <c r="BM133" s="194" t="s">
        <v>635</v>
      </c>
    </row>
    <row r="134" spans="1:65" s="2" customFormat="1" ht="24.2" customHeight="1">
      <c r="A134" s="34"/>
      <c r="B134" s="35"/>
      <c r="C134" s="216" t="s">
        <v>428</v>
      </c>
      <c r="D134" s="216" t="s">
        <v>289</v>
      </c>
      <c r="E134" s="217" t="s">
        <v>636</v>
      </c>
      <c r="F134" s="218" t="s">
        <v>637</v>
      </c>
      <c r="G134" s="219" t="s">
        <v>202</v>
      </c>
      <c r="H134" s="220">
        <v>170</v>
      </c>
      <c r="I134" s="221"/>
      <c r="J134" s="222">
        <f t="shared" si="0"/>
        <v>0</v>
      </c>
      <c r="K134" s="218" t="s">
        <v>153</v>
      </c>
      <c r="L134" s="37"/>
      <c r="M134" s="223" t="s">
        <v>1</v>
      </c>
      <c r="N134" s="224" t="s">
        <v>39</v>
      </c>
      <c r="O134" s="71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156</v>
      </c>
      <c r="AT134" s="194" t="s">
        <v>289</v>
      </c>
      <c r="AU134" s="194" t="s">
        <v>83</v>
      </c>
      <c r="AY134" s="16" t="s">
        <v>155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16" t="s">
        <v>81</v>
      </c>
      <c r="BK134" s="118">
        <f t="shared" si="9"/>
        <v>0</v>
      </c>
      <c r="BL134" s="16" t="s">
        <v>156</v>
      </c>
      <c r="BM134" s="194" t="s">
        <v>638</v>
      </c>
    </row>
    <row r="135" spans="1:65" s="2" customFormat="1" ht="24.2" customHeight="1">
      <c r="A135" s="34"/>
      <c r="B135" s="35"/>
      <c r="C135" s="216" t="s">
        <v>432</v>
      </c>
      <c r="D135" s="216" t="s">
        <v>289</v>
      </c>
      <c r="E135" s="217" t="s">
        <v>639</v>
      </c>
      <c r="F135" s="218" t="s">
        <v>640</v>
      </c>
      <c r="G135" s="219" t="s">
        <v>202</v>
      </c>
      <c r="H135" s="220">
        <v>170</v>
      </c>
      <c r="I135" s="221"/>
      <c r="J135" s="222">
        <f t="shared" si="0"/>
        <v>0</v>
      </c>
      <c r="K135" s="218" t="s">
        <v>153</v>
      </c>
      <c r="L135" s="37"/>
      <c r="M135" s="223" t="s">
        <v>1</v>
      </c>
      <c r="N135" s="224" t="s">
        <v>39</v>
      </c>
      <c r="O135" s="71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4" t="s">
        <v>156</v>
      </c>
      <c r="AT135" s="194" t="s">
        <v>289</v>
      </c>
      <c r="AU135" s="194" t="s">
        <v>83</v>
      </c>
      <c r="AY135" s="16" t="s">
        <v>155</v>
      </c>
      <c r="BE135" s="118">
        <f t="shared" si="4"/>
        <v>0</v>
      </c>
      <c r="BF135" s="118">
        <f t="shared" si="5"/>
        <v>0</v>
      </c>
      <c r="BG135" s="118">
        <f t="shared" si="6"/>
        <v>0</v>
      </c>
      <c r="BH135" s="118">
        <f t="shared" si="7"/>
        <v>0</v>
      </c>
      <c r="BI135" s="118">
        <f t="shared" si="8"/>
        <v>0</v>
      </c>
      <c r="BJ135" s="16" t="s">
        <v>81</v>
      </c>
      <c r="BK135" s="118">
        <f t="shared" si="9"/>
        <v>0</v>
      </c>
      <c r="BL135" s="16" t="s">
        <v>156</v>
      </c>
      <c r="BM135" s="194" t="s">
        <v>641</v>
      </c>
    </row>
    <row r="136" spans="1:65" s="2" customFormat="1" ht="24.2" customHeight="1">
      <c r="A136" s="34"/>
      <c r="B136" s="35"/>
      <c r="C136" s="182" t="s">
        <v>502</v>
      </c>
      <c r="D136" s="182" t="s">
        <v>149</v>
      </c>
      <c r="E136" s="183" t="s">
        <v>642</v>
      </c>
      <c r="F136" s="184" t="s">
        <v>643</v>
      </c>
      <c r="G136" s="185" t="s">
        <v>202</v>
      </c>
      <c r="H136" s="186">
        <v>170</v>
      </c>
      <c r="I136" s="187"/>
      <c r="J136" s="188">
        <f t="shared" si="0"/>
        <v>0</v>
      </c>
      <c r="K136" s="184" t="s">
        <v>153</v>
      </c>
      <c r="L136" s="189"/>
      <c r="M136" s="190" t="s">
        <v>1</v>
      </c>
      <c r="N136" s="191" t="s">
        <v>39</v>
      </c>
      <c r="O136" s="71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4" t="s">
        <v>154</v>
      </c>
      <c r="AT136" s="194" t="s">
        <v>149</v>
      </c>
      <c r="AU136" s="194" t="s">
        <v>83</v>
      </c>
      <c r="AY136" s="16" t="s">
        <v>155</v>
      </c>
      <c r="BE136" s="118">
        <f t="shared" si="4"/>
        <v>0</v>
      </c>
      <c r="BF136" s="118">
        <f t="shared" si="5"/>
        <v>0</v>
      </c>
      <c r="BG136" s="118">
        <f t="shared" si="6"/>
        <v>0</v>
      </c>
      <c r="BH136" s="118">
        <f t="shared" si="7"/>
        <v>0</v>
      </c>
      <c r="BI136" s="118">
        <f t="shared" si="8"/>
        <v>0</v>
      </c>
      <c r="BJ136" s="16" t="s">
        <v>81</v>
      </c>
      <c r="BK136" s="118">
        <f t="shared" si="9"/>
        <v>0</v>
      </c>
      <c r="BL136" s="16" t="s">
        <v>156</v>
      </c>
      <c r="BM136" s="194" t="s">
        <v>644</v>
      </c>
    </row>
    <row r="137" spans="1:65" s="2" customFormat="1" ht="14.45" customHeight="1">
      <c r="A137" s="34"/>
      <c r="B137" s="35"/>
      <c r="C137" s="182" t="s">
        <v>326</v>
      </c>
      <c r="D137" s="182" t="s">
        <v>149</v>
      </c>
      <c r="E137" s="183" t="s">
        <v>645</v>
      </c>
      <c r="F137" s="184" t="s">
        <v>646</v>
      </c>
      <c r="G137" s="185" t="s">
        <v>202</v>
      </c>
      <c r="H137" s="186">
        <v>15</v>
      </c>
      <c r="I137" s="187"/>
      <c r="J137" s="188">
        <f t="shared" si="0"/>
        <v>0</v>
      </c>
      <c r="K137" s="184" t="s">
        <v>1</v>
      </c>
      <c r="L137" s="189"/>
      <c r="M137" s="190" t="s">
        <v>1</v>
      </c>
      <c r="N137" s="191" t="s">
        <v>39</v>
      </c>
      <c r="O137" s="71"/>
      <c r="P137" s="192">
        <f t="shared" si="1"/>
        <v>0</v>
      </c>
      <c r="Q137" s="192">
        <v>1.4E-3</v>
      </c>
      <c r="R137" s="192">
        <f t="shared" si="2"/>
        <v>2.1000000000000001E-2</v>
      </c>
      <c r="S137" s="192">
        <v>0</v>
      </c>
      <c r="T137" s="193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4" t="s">
        <v>154</v>
      </c>
      <c r="AT137" s="194" t="s">
        <v>149</v>
      </c>
      <c r="AU137" s="194" t="s">
        <v>83</v>
      </c>
      <c r="AY137" s="16" t="s">
        <v>155</v>
      </c>
      <c r="BE137" s="118">
        <f t="shared" si="4"/>
        <v>0</v>
      </c>
      <c r="BF137" s="118">
        <f t="shared" si="5"/>
        <v>0</v>
      </c>
      <c r="BG137" s="118">
        <f t="shared" si="6"/>
        <v>0</v>
      </c>
      <c r="BH137" s="118">
        <f t="shared" si="7"/>
        <v>0</v>
      </c>
      <c r="BI137" s="118">
        <f t="shared" si="8"/>
        <v>0</v>
      </c>
      <c r="BJ137" s="16" t="s">
        <v>81</v>
      </c>
      <c r="BK137" s="118">
        <f t="shared" si="9"/>
        <v>0</v>
      </c>
      <c r="BL137" s="16" t="s">
        <v>156</v>
      </c>
      <c r="BM137" s="194" t="s">
        <v>647</v>
      </c>
    </row>
    <row r="138" spans="1:65" s="2" customFormat="1" ht="14.45" customHeight="1">
      <c r="A138" s="34"/>
      <c r="B138" s="35"/>
      <c r="C138" s="182" t="s">
        <v>457</v>
      </c>
      <c r="D138" s="182" t="s">
        <v>149</v>
      </c>
      <c r="E138" s="183" t="s">
        <v>285</v>
      </c>
      <c r="F138" s="184" t="s">
        <v>286</v>
      </c>
      <c r="G138" s="185" t="s">
        <v>254</v>
      </c>
      <c r="H138" s="186">
        <v>3000</v>
      </c>
      <c r="I138" s="187"/>
      <c r="J138" s="188">
        <f t="shared" si="0"/>
        <v>0</v>
      </c>
      <c r="K138" s="184" t="s">
        <v>1</v>
      </c>
      <c r="L138" s="189"/>
      <c r="M138" s="190" t="s">
        <v>1</v>
      </c>
      <c r="N138" s="191" t="s">
        <v>39</v>
      </c>
      <c r="O138" s="71"/>
      <c r="P138" s="192">
        <f t="shared" si="1"/>
        <v>0</v>
      </c>
      <c r="Q138" s="192">
        <v>1E-3</v>
      </c>
      <c r="R138" s="192">
        <f t="shared" si="2"/>
        <v>3</v>
      </c>
      <c r="S138" s="192">
        <v>0</v>
      </c>
      <c r="T138" s="193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4" t="s">
        <v>154</v>
      </c>
      <c r="AT138" s="194" t="s">
        <v>149</v>
      </c>
      <c r="AU138" s="194" t="s">
        <v>83</v>
      </c>
      <c r="AY138" s="16" t="s">
        <v>155</v>
      </c>
      <c r="BE138" s="118">
        <f t="shared" si="4"/>
        <v>0</v>
      </c>
      <c r="BF138" s="118">
        <f t="shared" si="5"/>
        <v>0</v>
      </c>
      <c r="BG138" s="118">
        <f t="shared" si="6"/>
        <v>0</v>
      </c>
      <c r="BH138" s="118">
        <f t="shared" si="7"/>
        <v>0</v>
      </c>
      <c r="BI138" s="118">
        <f t="shared" si="8"/>
        <v>0</v>
      </c>
      <c r="BJ138" s="16" t="s">
        <v>81</v>
      </c>
      <c r="BK138" s="118">
        <f t="shared" si="9"/>
        <v>0</v>
      </c>
      <c r="BL138" s="16" t="s">
        <v>156</v>
      </c>
      <c r="BM138" s="194" t="s">
        <v>648</v>
      </c>
    </row>
    <row r="139" spans="1:65" s="2" customFormat="1" ht="37.9" customHeight="1">
      <c r="A139" s="34"/>
      <c r="B139" s="35"/>
      <c r="C139" s="216" t="s">
        <v>609</v>
      </c>
      <c r="D139" s="216" t="s">
        <v>289</v>
      </c>
      <c r="E139" s="217" t="s">
        <v>649</v>
      </c>
      <c r="F139" s="218" t="s">
        <v>650</v>
      </c>
      <c r="G139" s="219" t="s">
        <v>202</v>
      </c>
      <c r="H139" s="220">
        <v>15</v>
      </c>
      <c r="I139" s="221"/>
      <c r="J139" s="222">
        <f t="shared" si="0"/>
        <v>0</v>
      </c>
      <c r="K139" s="218" t="s">
        <v>1</v>
      </c>
      <c r="L139" s="37"/>
      <c r="M139" s="223" t="s">
        <v>1</v>
      </c>
      <c r="N139" s="224" t="s">
        <v>39</v>
      </c>
      <c r="O139" s="71"/>
      <c r="P139" s="192">
        <f t="shared" si="1"/>
        <v>0</v>
      </c>
      <c r="Q139" s="192">
        <v>3.2000000000000002E-3</v>
      </c>
      <c r="R139" s="192">
        <f t="shared" si="2"/>
        <v>4.8000000000000001E-2</v>
      </c>
      <c r="S139" s="192">
        <v>0</v>
      </c>
      <c r="T139" s="193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4" t="s">
        <v>156</v>
      </c>
      <c r="AT139" s="194" t="s">
        <v>289</v>
      </c>
      <c r="AU139" s="194" t="s">
        <v>83</v>
      </c>
      <c r="AY139" s="16" t="s">
        <v>155</v>
      </c>
      <c r="BE139" s="118">
        <f t="shared" si="4"/>
        <v>0</v>
      </c>
      <c r="BF139" s="118">
        <f t="shared" si="5"/>
        <v>0</v>
      </c>
      <c r="BG139" s="118">
        <f t="shared" si="6"/>
        <v>0</v>
      </c>
      <c r="BH139" s="118">
        <f t="shared" si="7"/>
        <v>0</v>
      </c>
      <c r="BI139" s="118">
        <f t="shared" si="8"/>
        <v>0</v>
      </c>
      <c r="BJ139" s="16" t="s">
        <v>81</v>
      </c>
      <c r="BK139" s="118">
        <f t="shared" si="9"/>
        <v>0</v>
      </c>
      <c r="BL139" s="16" t="s">
        <v>156</v>
      </c>
      <c r="BM139" s="194" t="s">
        <v>651</v>
      </c>
    </row>
    <row r="140" spans="1:65" s="2" customFormat="1" ht="24.2" customHeight="1">
      <c r="A140" s="34"/>
      <c r="B140" s="35"/>
      <c r="C140" s="216" t="s">
        <v>531</v>
      </c>
      <c r="D140" s="216" t="s">
        <v>289</v>
      </c>
      <c r="E140" s="217" t="s">
        <v>290</v>
      </c>
      <c r="F140" s="218" t="s">
        <v>291</v>
      </c>
      <c r="G140" s="219" t="s">
        <v>292</v>
      </c>
      <c r="H140" s="220">
        <v>5</v>
      </c>
      <c r="I140" s="221"/>
      <c r="J140" s="222">
        <f t="shared" si="0"/>
        <v>0</v>
      </c>
      <c r="K140" s="218" t="s">
        <v>1</v>
      </c>
      <c r="L140" s="37"/>
      <c r="M140" s="223" t="s">
        <v>1</v>
      </c>
      <c r="N140" s="224" t="s">
        <v>39</v>
      </c>
      <c r="O140" s="71"/>
      <c r="P140" s="192">
        <f t="shared" si="1"/>
        <v>0</v>
      </c>
      <c r="Q140" s="192">
        <v>0</v>
      </c>
      <c r="R140" s="192">
        <f t="shared" si="2"/>
        <v>0</v>
      </c>
      <c r="S140" s="192">
        <v>0</v>
      </c>
      <c r="T140" s="193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4" t="s">
        <v>156</v>
      </c>
      <c r="AT140" s="194" t="s">
        <v>289</v>
      </c>
      <c r="AU140" s="194" t="s">
        <v>83</v>
      </c>
      <c r="AY140" s="16" t="s">
        <v>155</v>
      </c>
      <c r="BE140" s="118">
        <f t="shared" si="4"/>
        <v>0</v>
      </c>
      <c r="BF140" s="118">
        <f t="shared" si="5"/>
        <v>0</v>
      </c>
      <c r="BG140" s="118">
        <f t="shared" si="6"/>
        <v>0</v>
      </c>
      <c r="BH140" s="118">
        <f t="shared" si="7"/>
        <v>0</v>
      </c>
      <c r="BI140" s="118">
        <f t="shared" si="8"/>
        <v>0</v>
      </c>
      <c r="BJ140" s="16" t="s">
        <v>81</v>
      </c>
      <c r="BK140" s="118">
        <f t="shared" si="9"/>
        <v>0</v>
      </c>
      <c r="BL140" s="16" t="s">
        <v>156</v>
      </c>
      <c r="BM140" s="194" t="s">
        <v>652</v>
      </c>
    </row>
    <row r="141" spans="1:65" s="12" customFormat="1" ht="25.9" customHeight="1">
      <c r="B141" s="200"/>
      <c r="C141" s="201"/>
      <c r="D141" s="202" t="s">
        <v>73</v>
      </c>
      <c r="E141" s="203" t="s">
        <v>653</v>
      </c>
      <c r="F141" s="203" t="s">
        <v>654</v>
      </c>
      <c r="G141" s="201"/>
      <c r="H141" s="201"/>
      <c r="I141" s="204"/>
      <c r="J141" s="205">
        <f>BK141</f>
        <v>0</v>
      </c>
      <c r="K141" s="201"/>
      <c r="L141" s="206"/>
      <c r="M141" s="207"/>
      <c r="N141" s="208"/>
      <c r="O141" s="208"/>
      <c r="P141" s="209">
        <f>P142</f>
        <v>0</v>
      </c>
      <c r="Q141" s="208"/>
      <c r="R141" s="209">
        <f>R142</f>
        <v>0</v>
      </c>
      <c r="S141" s="208"/>
      <c r="T141" s="210">
        <f>T142</f>
        <v>0</v>
      </c>
      <c r="AR141" s="211" t="s">
        <v>83</v>
      </c>
      <c r="AT141" s="212" t="s">
        <v>73</v>
      </c>
      <c r="AU141" s="212" t="s">
        <v>74</v>
      </c>
      <c r="AY141" s="211" t="s">
        <v>155</v>
      </c>
      <c r="BK141" s="213">
        <f>BK142</f>
        <v>0</v>
      </c>
    </row>
    <row r="142" spans="1:65" s="12" customFormat="1" ht="22.9" customHeight="1">
      <c r="B142" s="200"/>
      <c r="C142" s="201"/>
      <c r="D142" s="202" t="s">
        <v>73</v>
      </c>
      <c r="E142" s="214" t="s">
        <v>655</v>
      </c>
      <c r="F142" s="214" t="s">
        <v>656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SUM(P143:P165)</f>
        <v>0</v>
      </c>
      <c r="Q142" s="208"/>
      <c r="R142" s="209">
        <f>SUM(R143:R165)</f>
        <v>0</v>
      </c>
      <c r="S142" s="208"/>
      <c r="T142" s="210">
        <f>SUM(T143:T165)</f>
        <v>0</v>
      </c>
      <c r="AR142" s="211" t="s">
        <v>83</v>
      </c>
      <c r="AT142" s="212" t="s">
        <v>73</v>
      </c>
      <c r="AU142" s="212" t="s">
        <v>81</v>
      </c>
      <c r="AY142" s="211" t="s">
        <v>155</v>
      </c>
      <c r="BK142" s="213">
        <f>SUM(BK143:BK165)</f>
        <v>0</v>
      </c>
    </row>
    <row r="143" spans="1:65" s="2" customFormat="1" ht="37.9" customHeight="1">
      <c r="A143" s="34"/>
      <c r="B143" s="35"/>
      <c r="C143" s="216" t="s">
        <v>357</v>
      </c>
      <c r="D143" s="216" t="s">
        <v>289</v>
      </c>
      <c r="E143" s="217" t="s">
        <v>657</v>
      </c>
      <c r="F143" s="218" t="s">
        <v>658</v>
      </c>
      <c r="G143" s="219" t="s">
        <v>152</v>
      </c>
      <c r="H143" s="220">
        <v>2</v>
      </c>
      <c r="I143" s="221"/>
      <c r="J143" s="222">
        <f t="shared" ref="J143:J165" si="10">ROUND(I143*H143,2)</f>
        <v>0</v>
      </c>
      <c r="K143" s="218" t="s">
        <v>153</v>
      </c>
      <c r="L143" s="37"/>
      <c r="M143" s="223" t="s">
        <v>1</v>
      </c>
      <c r="N143" s="224" t="s">
        <v>39</v>
      </c>
      <c r="O143" s="71"/>
      <c r="P143" s="192">
        <f t="shared" ref="P143:P165" si="11">O143*H143</f>
        <v>0</v>
      </c>
      <c r="Q143" s="192">
        <v>0</v>
      </c>
      <c r="R143" s="192">
        <f t="shared" ref="R143:R165" si="12">Q143*H143</f>
        <v>0</v>
      </c>
      <c r="S143" s="192">
        <v>0</v>
      </c>
      <c r="T143" s="193">
        <f t="shared" ref="T143:T165" si="13"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4" t="s">
        <v>264</v>
      </c>
      <c r="AT143" s="194" t="s">
        <v>289</v>
      </c>
      <c r="AU143" s="194" t="s">
        <v>83</v>
      </c>
      <c r="AY143" s="16" t="s">
        <v>155</v>
      </c>
      <c r="BE143" s="118">
        <f t="shared" ref="BE143:BE165" si="14">IF(N143="základní",J143,0)</f>
        <v>0</v>
      </c>
      <c r="BF143" s="118">
        <f t="shared" ref="BF143:BF165" si="15">IF(N143="snížená",J143,0)</f>
        <v>0</v>
      </c>
      <c r="BG143" s="118">
        <f t="shared" ref="BG143:BG165" si="16">IF(N143="zákl. přenesená",J143,0)</f>
        <v>0</v>
      </c>
      <c r="BH143" s="118">
        <f t="shared" ref="BH143:BH165" si="17">IF(N143="sníž. přenesená",J143,0)</f>
        <v>0</v>
      </c>
      <c r="BI143" s="118">
        <f t="shared" ref="BI143:BI165" si="18">IF(N143="nulová",J143,0)</f>
        <v>0</v>
      </c>
      <c r="BJ143" s="16" t="s">
        <v>81</v>
      </c>
      <c r="BK143" s="118">
        <f t="shared" ref="BK143:BK165" si="19">ROUND(I143*H143,2)</f>
        <v>0</v>
      </c>
      <c r="BL143" s="16" t="s">
        <v>264</v>
      </c>
      <c r="BM143" s="194" t="s">
        <v>659</v>
      </c>
    </row>
    <row r="144" spans="1:65" s="2" customFormat="1" ht="37.9" customHeight="1">
      <c r="A144" s="34"/>
      <c r="B144" s="35"/>
      <c r="C144" s="182" t="s">
        <v>555</v>
      </c>
      <c r="D144" s="182" t="s">
        <v>149</v>
      </c>
      <c r="E144" s="183" t="s">
        <v>660</v>
      </c>
      <c r="F144" s="184" t="s">
        <v>661</v>
      </c>
      <c r="G144" s="185" t="s">
        <v>152</v>
      </c>
      <c r="H144" s="186">
        <v>2</v>
      </c>
      <c r="I144" s="187"/>
      <c r="J144" s="188">
        <f t="shared" si="10"/>
        <v>0</v>
      </c>
      <c r="K144" s="184" t="s">
        <v>153</v>
      </c>
      <c r="L144" s="189"/>
      <c r="M144" s="190" t="s">
        <v>1</v>
      </c>
      <c r="N144" s="191" t="s">
        <v>39</v>
      </c>
      <c r="O144" s="71"/>
      <c r="P144" s="192">
        <f t="shared" si="11"/>
        <v>0</v>
      </c>
      <c r="Q144" s="192">
        <v>0</v>
      </c>
      <c r="R144" s="192">
        <f t="shared" si="12"/>
        <v>0</v>
      </c>
      <c r="S144" s="192">
        <v>0</v>
      </c>
      <c r="T144" s="193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162</v>
      </c>
      <c r="AT144" s="194" t="s">
        <v>149</v>
      </c>
      <c r="AU144" s="194" t="s">
        <v>83</v>
      </c>
      <c r="AY144" s="16" t="s">
        <v>155</v>
      </c>
      <c r="BE144" s="118">
        <f t="shared" si="14"/>
        <v>0</v>
      </c>
      <c r="BF144" s="118">
        <f t="shared" si="15"/>
        <v>0</v>
      </c>
      <c r="BG144" s="118">
        <f t="shared" si="16"/>
        <v>0</v>
      </c>
      <c r="BH144" s="118">
        <f t="shared" si="17"/>
        <v>0</v>
      </c>
      <c r="BI144" s="118">
        <f t="shared" si="18"/>
        <v>0</v>
      </c>
      <c r="BJ144" s="16" t="s">
        <v>81</v>
      </c>
      <c r="BK144" s="118">
        <f t="shared" si="19"/>
        <v>0</v>
      </c>
      <c r="BL144" s="16" t="s">
        <v>162</v>
      </c>
      <c r="BM144" s="194" t="s">
        <v>662</v>
      </c>
    </row>
    <row r="145" spans="1:65" s="2" customFormat="1" ht="49.15" customHeight="1">
      <c r="A145" s="34"/>
      <c r="B145" s="35"/>
      <c r="C145" s="182" t="s">
        <v>583</v>
      </c>
      <c r="D145" s="182" t="s">
        <v>149</v>
      </c>
      <c r="E145" s="183" t="s">
        <v>663</v>
      </c>
      <c r="F145" s="184" t="s">
        <v>664</v>
      </c>
      <c r="G145" s="185" t="s">
        <v>152</v>
      </c>
      <c r="H145" s="186">
        <v>1</v>
      </c>
      <c r="I145" s="187"/>
      <c r="J145" s="188">
        <f t="shared" si="10"/>
        <v>0</v>
      </c>
      <c r="K145" s="184" t="s">
        <v>153</v>
      </c>
      <c r="L145" s="189"/>
      <c r="M145" s="190" t="s">
        <v>1</v>
      </c>
      <c r="N145" s="191" t="s">
        <v>39</v>
      </c>
      <c r="O145" s="71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4" t="s">
        <v>162</v>
      </c>
      <c r="AT145" s="194" t="s">
        <v>149</v>
      </c>
      <c r="AU145" s="194" t="s">
        <v>83</v>
      </c>
      <c r="AY145" s="16" t="s">
        <v>155</v>
      </c>
      <c r="BE145" s="118">
        <f t="shared" si="14"/>
        <v>0</v>
      </c>
      <c r="BF145" s="118">
        <f t="shared" si="15"/>
        <v>0</v>
      </c>
      <c r="BG145" s="118">
        <f t="shared" si="16"/>
        <v>0</v>
      </c>
      <c r="BH145" s="118">
        <f t="shared" si="17"/>
        <v>0</v>
      </c>
      <c r="BI145" s="118">
        <f t="shared" si="18"/>
        <v>0</v>
      </c>
      <c r="BJ145" s="16" t="s">
        <v>81</v>
      </c>
      <c r="BK145" s="118">
        <f t="shared" si="19"/>
        <v>0</v>
      </c>
      <c r="BL145" s="16" t="s">
        <v>162</v>
      </c>
      <c r="BM145" s="194" t="s">
        <v>665</v>
      </c>
    </row>
    <row r="146" spans="1:65" s="2" customFormat="1" ht="62.65" customHeight="1">
      <c r="A146" s="34"/>
      <c r="B146" s="35"/>
      <c r="C146" s="216" t="s">
        <v>242</v>
      </c>
      <c r="D146" s="216" t="s">
        <v>289</v>
      </c>
      <c r="E146" s="217" t="s">
        <v>666</v>
      </c>
      <c r="F146" s="218" t="s">
        <v>667</v>
      </c>
      <c r="G146" s="219" t="s">
        <v>152</v>
      </c>
      <c r="H146" s="220">
        <v>1</v>
      </c>
      <c r="I146" s="221"/>
      <c r="J146" s="222">
        <f t="shared" si="10"/>
        <v>0</v>
      </c>
      <c r="K146" s="218" t="s">
        <v>153</v>
      </c>
      <c r="L146" s="37"/>
      <c r="M146" s="223" t="s">
        <v>1</v>
      </c>
      <c r="N146" s="224" t="s">
        <v>39</v>
      </c>
      <c r="O146" s="71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264</v>
      </c>
      <c r="AT146" s="194" t="s">
        <v>289</v>
      </c>
      <c r="AU146" s="194" t="s">
        <v>83</v>
      </c>
      <c r="AY146" s="16" t="s">
        <v>155</v>
      </c>
      <c r="BE146" s="118">
        <f t="shared" si="14"/>
        <v>0</v>
      </c>
      <c r="BF146" s="118">
        <f t="shared" si="15"/>
        <v>0</v>
      </c>
      <c r="BG146" s="118">
        <f t="shared" si="16"/>
        <v>0</v>
      </c>
      <c r="BH146" s="118">
        <f t="shared" si="17"/>
        <v>0</v>
      </c>
      <c r="BI146" s="118">
        <f t="shared" si="18"/>
        <v>0</v>
      </c>
      <c r="BJ146" s="16" t="s">
        <v>81</v>
      </c>
      <c r="BK146" s="118">
        <f t="shared" si="19"/>
        <v>0</v>
      </c>
      <c r="BL146" s="16" t="s">
        <v>264</v>
      </c>
      <c r="BM146" s="194" t="s">
        <v>668</v>
      </c>
    </row>
    <row r="147" spans="1:65" s="2" customFormat="1" ht="24.2" customHeight="1">
      <c r="A147" s="34"/>
      <c r="B147" s="35"/>
      <c r="C147" s="216" t="s">
        <v>81</v>
      </c>
      <c r="D147" s="216" t="s">
        <v>289</v>
      </c>
      <c r="E147" s="217" t="s">
        <v>669</v>
      </c>
      <c r="F147" s="218" t="s">
        <v>670</v>
      </c>
      <c r="G147" s="219" t="s">
        <v>202</v>
      </c>
      <c r="H147" s="220">
        <v>470</v>
      </c>
      <c r="I147" s="221"/>
      <c r="J147" s="222">
        <f t="shared" si="10"/>
        <v>0</v>
      </c>
      <c r="K147" s="218" t="s">
        <v>153</v>
      </c>
      <c r="L147" s="37"/>
      <c r="M147" s="223" t="s">
        <v>1</v>
      </c>
      <c r="N147" s="224" t="s">
        <v>39</v>
      </c>
      <c r="O147" s="71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264</v>
      </c>
      <c r="AT147" s="194" t="s">
        <v>289</v>
      </c>
      <c r="AU147" s="194" t="s">
        <v>83</v>
      </c>
      <c r="AY147" s="16" t="s">
        <v>155</v>
      </c>
      <c r="BE147" s="118">
        <f t="shared" si="14"/>
        <v>0</v>
      </c>
      <c r="BF147" s="118">
        <f t="shared" si="15"/>
        <v>0</v>
      </c>
      <c r="BG147" s="118">
        <f t="shared" si="16"/>
        <v>0</v>
      </c>
      <c r="BH147" s="118">
        <f t="shared" si="17"/>
        <v>0</v>
      </c>
      <c r="BI147" s="118">
        <f t="shared" si="18"/>
        <v>0</v>
      </c>
      <c r="BJ147" s="16" t="s">
        <v>81</v>
      </c>
      <c r="BK147" s="118">
        <f t="shared" si="19"/>
        <v>0</v>
      </c>
      <c r="BL147" s="16" t="s">
        <v>264</v>
      </c>
      <c r="BM147" s="194" t="s">
        <v>671</v>
      </c>
    </row>
    <row r="148" spans="1:65" s="2" customFormat="1" ht="24.2" customHeight="1">
      <c r="A148" s="34"/>
      <c r="B148" s="35"/>
      <c r="C148" s="182" t="s">
        <v>83</v>
      </c>
      <c r="D148" s="182" t="s">
        <v>149</v>
      </c>
      <c r="E148" s="183" t="s">
        <v>672</v>
      </c>
      <c r="F148" s="184" t="s">
        <v>673</v>
      </c>
      <c r="G148" s="185" t="s">
        <v>202</v>
      </c>
      <c r="H148" s="186">
        <v>470</v>
      </c>
      <c r="I148" s="187"/>
      <c r="J148" s="188">
        <f t="shared" si="10"/>
        <v>0</v>
      </c>
      <c r="K148" s="184" t="s">
        <v>153</v>
      </c>
      <c r="L148" s="189"/>
      <c r="M148" s="190" t="s">
        <v>1</v>
      </c>
      <c r="N148" s="191" t="s">
        <v>39</v>
      </c>
      <c r="O148" s="71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162</v>
      </c>
      <c r="AT148" s="194" t="s">
        <v>149</v>
      </c>
      <c r="AU148" s="194" t="s">
        <v>83</v>
      </c>
      <c r="AY148" s="16" t="s">
        <v>155</v>
      </c>
      <c r="BE148" s="118">
        <f t="shared" si="14"/>
        <v>0</v>
      </c>
      <c r="BF148" s="118">
        <f t="shared" si="15"/>
        <v>0</v>
      </c>
      <c r="BG148" s="118">
        <f t="shared" si="16"/>
        <v>0</v>
      </c>
      <c r="BH148" s="118">
        <f t="shared" si="17"/>
        <v>0</v>
      </c>
      <c r="BI148" s="118">
        <f t="shared" si="18"/>
        <v>0</v>
      </c>
      <c r="BJ148" s="16" t="s">
        <v>81</v>
      </c>
      <c r="BK148" s="118">
        <f t="shared" si="19"/>
        <v>0</v>
      </c>
      <c r="BL148" s="16" t="s">
        <v>162</v>
      </c>
      <c r="BM148" s="194" t="s">
        <v>674</v>
      </c>
    </row>
    <row r="149" spans="1:65" s="2" customFormat="1" ht="24.2" customHeight="1">
      <c r="A149" s="34"/>
      <c r="B149" s="35"/>
      <c r="C149" s="182" t="s">
        <v>337</v>
      </c>
      <c r="D149" s="182" t="s">
        <v>149</v>
      </c>
      <c r="E149" s="183" t="s">
        <v>675</v>
      </c>
      <c r="F149" s="184" t="s">
        <v>676</v>
      </c>
      <c r="G149" s="185" t="s">
        <v>202</v>
      </c>
      <c r="H149" s="186">
        <v>80</v>
      </c>
      <c r="I149" s="187"/>
      <c r="J149" s="188">
        <f t="shared" si="10"/>
        <v>0</v>
      </c>
      <c r="K149" s="184" t="s">
        <v>153</v>
      </c>
      <c r="L149" s="189"/>
      <c r="M149" s="190" t="s">
        <v>1</v>
      </c>
      <c r="N149" s="191" t="s">
        <v>39</v>
      </c>
      <c r="O149" s="71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4" t="s">
        <v>162</v>
      </c>
      <c r="AT149" s="194" t="s">
        <v>149</v>
      </c>
      <c r="AU149" s="194" t="s">
        <v>83</v>
      </c>
      <c r="AY149" s="16" t="s">
        <v>155</v>
      </c>
      <c r="BE149" s="118">
        <f t="shared" si="14"/>
        <v>0</v>
      </c>
      <c r="BF149" s="118">
        <f t="shared" si="15"/>
        <v>0</v>
      </c>
      <c r="BG149" s="118">
        <f t="shared" si="16"/>
        <v>0</v>
      </c>
      <c r="BH149" s="118">
        <f t="shared" si="17"/>
        <v>0</v>
      </c>
      <c r="BI149" s="118">
        <f t="shared" si="18"/>
        <v>0</v>
      </c>
      <c r="BJ149" s="16" t="s">
        <v>81</v>
      </c>
      <c r="BK149" s="118">
        <f t="shared" si="19"/>
        <v>0</v>
      </c>
      <c r="BL149" s="16" t="s">
        <v>162</v>
      </c>
      <c r="BM149" s="194" t="s">
        <v>677</v>
      </c>
    </row>
    <row r="150" spans="1:65" s="2" customFormat="1" ht="37.9" customHeight="1">
      <c r="A150" s="34"/>
      <c r="B150" s="35"/>
      <c r="C150" s="216" t="s">
        <v>341</v>
      </c>
      <c r="D150" s="216" t="s">
        <v>289</v>
      </c>
      <c r="E150" s="217" t="s">
        <v>678</v>
      </c>
      <c r="F150" s="218" t="s">
        <v>679</v>
      </c>
      <c r="G150" s="219" t="s">
        <v>202</v>
      </c>
      <c r="H150" s="220">
        <v>80</v>
      </c>
      <c r="I150" s="221"/>
      <c r="J150" s="222">
        <f t="shared" si="10"/>
        <v>0</v>
      </c>
      <c r="K150" s="218" t="s">
        <v>153</v>
      </c>
      <c r="L150" s="37"/>
      <c r="M150" s="223" t="s">
        <v>1</v>
      </c>
      <c r="N150" s="224" t="s">
        <v>39</v>
      </c>
      <c r="O150" s="71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264</v>
      </c>
      <c r="AT150" s="194" t="s">
        <v>289</v>
      </c>
      <c r="AU150" s="194" t="s">
        <v>83</v>
      </c>
      <c r="AY150" s="16" t="s">
        <v>155</v>
      </c>
      <c r="BE150" s="118">
        <f t="shared" si="14"/>
        <v>0</v>
      </c>
      <c r="BF150" s="118">
        <f t="shared" si="15"/>
        <v>0</v>
      </c>
      <c r="BG150" s="118">
        <f t="shared" si="16"/>
        <v>0</v>
      </c>
      <c r="BH150" s="118">
        <f t="shared" si="17"/>
        <v>0</v>
      </c>
      <c r="BI150" s="118">
        <f t="shared" si="18"/>
        <v>0</v>
      </c>
      <c r="BJ150" s="16" t="s">
        <v>81</v>
      </c>
      <c r="BK150" s="118">
        <f t="shared" si="19"/>
        <v>0</v>
      </c>
      <c r="BL150" s="16" t="s">
        <v>264</v>
      </c>
      <c r="BM150" s="194" t="s">
        <v>680</v>
      </c>
    </row>
    <row r="151" spans="1:65" s="2" customFormat="1" ht="24.2" customHeight="1">
      <c r="A151" s="34"/>
      <c r="B151" s="35"/>
      <c r="C151" s="182" t="s">
        <v>681</v>
      </c>
      <c r="D151" s="182" t="s">
        <v>149</v>
      </c>
      <c r="E151" s="183" t="s">
        <v>230</v>
      </c>
      <c r="F151" s="184" t="s">
        <v>231</v>
      </c>
      <c r="G151" s="185" t="s">
        <v>202</v>
      </c>
      <c r="H151" s="186">
        <v>350</v>
      </c>
      <c r="I151" s="187"/>
      <c r="J151" s="188">
        <f t="shared" si="10"/>
        <v>0</v>
      </c>
      <c r="K151" s="184" t="s">
        <v>153</v>
      </c>
      <c r="L151" s="189"/>
      <c r="M151" s="190" t="s">
        <v>1</v>
      </c>
      <c r="N151" s="191" t="s">
        <v>39</v>
      </c>
      <c r="O151" s="71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4" t="s">
        <v>162</v>
      </c>
      <c r="AT151" s="194" t="s">
        <v>149</v>
      </c>
      <c r="AU151" s="194" t="s">
        <v>83</v>
      </c>
      <c r="AY151" s="16" t="s">
        <v>155</v>
      </c>
      <c r="BE151" s="118">
        <f t="shared" si="14"/>
        <v>0</v>
      </c>
      <c r="BF151" s="118">
        <f t="shared" si="15"/>
        <v>0</v>
      </c>
      <c r="BG151" s="118">
        <f t="shared" si="16"/>
        <v>0</v>
      </c>
      <c r="BH151" s="118">
        <f t="shared" si="17"/>
        <v>0</v>
      </c>
      <c r="BI151" s="118">
        <f t="shared" si="18"/>
        <v>0</v>
      </c>
      <c r="BJ151" s="16" t="s">
        <v>81</v>
      </c>
      <c r="BK151" s="118">
        <f t="shared" si="19"/>
        <v>0</v>
      </c>
      <c r="BL151" s="16" t="s">
        <v>162</v>
      </c>
      <c r="BM151" s="194" t="s">
        <v>682</v>
      </c>
    </row>
    <row r="152" spans="1:65" s="2" customFormat="1" ht="24.2" customHeight="1">
      <c r="A152" s="34"/>
      <c r="B152" s="35"/>
      <c r="C152" s="216" t="s">
        <v>382</v>
      </c>
      <c r="D152" s="216" t="s">
        <v>289</v>
      </c>
      <c r="E152" s="217" t="s">
        <v>372</v>
      </c>
      <c r="F152" s="218" t="s">
        <v>373</v>
      </c>
      <c r="G152" s="219" t="s">
        <v>202</v>
      </c>
      <c r="H152" s="220">
        <v>350</v>
      </c>
      <c r="I152" s="221"/>
      <c r="J152" s="222">
        <f t="shared" si="10"/>
        <v>0</v>
      </c>
      <c r="K152" s="218" t="s">
        <v>153</v>
      </c>
      <c r="L152" s="37"/>
      <c r="M152" s="223" t="s">
        <v>1</v>
      </c>
      <c r="N152" s="224" t="s">
        <v>39</v>
      </c>
      <c r="O152" s="71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264</v>
      </c>
      <c r="AT152" s="194" t="s">
        <v>289</v>
      </c>
      <c r="AU152" s="194" t="s">
        <v>83</v>
      </c>
      <c r="AY152" s="16" t="s">
        <v>155</v>
      </c>
      <c r="BE152" s="118">
        <f t="shared" si="14"/>
        <v>0</v>
      </c>
      <c r="BF152" s="118">
        <f t="shared" si="15"/>
        <v>0</v>
      </c>
      <c r="BG152" s="118">
        <f t="shared" si="16"/>
        <v>0</v>
      </c>
      <c r="BH152" s="118">
        <f t="shared" si="17"/>
        <v>0</v>
      </c>
      <c r="BI152" s="118">
        <f t="shared" si="18"/>
        <v>0</v>
      </c>
      <c r="BJ152" s="16" t="s">
        <v>81</v>
      </c>
      <c r="BK152" s="118">
        <f t="shared" si="19"/>
        <v>0</v>
      </c>
      <c r="BL152" s="16" t="s">
        <v>264</v>
      </c>
      <c r="BM152" s="194" t="s">
        <v>683</v>
      </c>
    </row>
    <row r="153" spans="1:65" s="2" customFormat="1" ht="37.9" customHeight="1">
      <c r="A153" s="34"/>
      <c r="B153" s="35"/>
      <c r="C153" s="216" t="s">
        <v>684</v>
      </c>
      <c r="D153" s="216" t="s">
        <v>289</v>
      </c>
      <c r="E153" s="217" t="s">
        <v>685</v>
      </c>
      <c r="F153" s="218" t="s">
        <v>686</v>
      </c>
      <c r="G153" s="219" t="s">
        <v>152</v>
      </c>
      <c r="H153" s="220">
        <v>8</v>
      </c>
      <c r="I153" s="221"/>
      <c r="J153" s="222">
        <f t="shared" si="10"/>
        <v>0</v>
      </c>
      <c r="K153" s="218" t="s">
        <v>153</v>
      </c>
      <c r="L153" s="37"/>
      <c r="M153" s="223" t="s">
        <v>1</v>
      </c>
      <c r="N153" s="224" t="s">
        <v>39</v>
      </c>
      <c r="O153" s="71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4" t="s">
        <v>264</v>
      </c>
      <c r="AT153" s="194" t="s">
        <v>289</v>
      </c>
      <c r="AU153" s="194" t="s">
        <v>83</v>
      </c>
      <c r="AY153" s="16" t="s">
        <v>155</v>
      </c>
      <c r="BE153" s="118">
        <f t="shared" si="14"/>
        <v>0</v>
      </c>
      <c r="BF153" s="118">
        <f t="shared" si="15"/>
        <v>0</v>
      </c>
      <c r="BG153" s="118">
        <f t="shared" si="16"/>
        <v>0</v>
      </c>
      <c r="BH153" s="118">
        <f t="shared" si="17"/>
        <v>0</v>
      </c>
      <c r="BI153" s="118">
        <f t="shared" si="18"/>
        <v>0</v>
      </c>
      <c r="BJ153" s="16" t="s">
        <v>81</v>
      </c>
      <c r="BK153" s="118">
        <f t="shared" si="19"/>
        <v>0</v>
      </c>
      <c r="BL153" s="16" t="s">
        <v>264</v>
      </c>
      <c r="BM153" s="194" t="s">
        <v>687</v>
      </c>
    </row>
    <row r="154" spans="1:65" s="2" customFormat="1" ht="37.9" customHeight="1">
      <c r="A154" s="34"/>
      <c r="B154" s="35"/>
      <c r="C154" s="216" t="s">
        <v>8</v>
      </c>
      <c r="D154" s="216" t="s">
        <v>289</v>
      </c>
      <c r="E154" s="217" t="s">
        <v>688</v>
      </c>
      <c r="F154" s="218" t="s">
        <v>689</v>
      </c>
      <c r="G154" s="219" t="s">
        <v>152</v>
      </c>
      <c r="H154" s="220">
        <v>4</v>
      </c>
      <c r="I154" s="221"/>
      <c r="J154" s="222">
        <f t="shared" si="10"/>
        <v>0</v>
      </c>
      <c r="K154" s="218" t="s">
        <v>153</v>
      </c>
      <c r="L154" s="37"/>
      <c r="M154" s="223" t="s">
        <v>1</v>
      </c>
      <c r="N154" s="224" t="s">
        <v>39</v>
      </c>
      <c r="O154" s="71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4" t="s">
        <v>264</v>
      </c>
      <c r="AT154" s="194" t="s">
        <v>289</v>
      </c>
      <c r="AU154" s="194" t="s">
        <v>83</v>
      </c>
      <c r="AY154" s="16" t="s">
        <v>155</v>
      </c>
      <c r="BE154" s="118">
        <f t="shared" si="14"/>
        <v>0</v>
      </c>
      <c r="BF154" s="118">
        <f t="shared" si="15"/>
        <v>0</v>
      </c>
      <c r="BG154" s="118">
        <f t="shared" si="16"/>
        <v>0</v>
      </c>
      <c r="BH154" s="118">
        <f t="shared" si="17"/>
        <v>0</v>
      </c>
      <c r="BI154" s="118">
        <f t="shared" si="18"/>
        <v>0</v>
      </c>
      <c r="BJ154" s="16" t="s">
        <v>81</v>
      </c>
      <c r="BK154" s="118">
        <f t="shared" si="19"/>
        <v>0</v>
      </c>
      <c r="BL154" s="16" t="s">
        <v>264</v>
      </c>
      <c r="BM154" s="194" t="s">
        <v>690</v>
      </c>
    </row>
    <row r="155" spans="1:65" s="2" customFormat="1" ht="37.9" customHeight="1">
      <c r="A155" s="34"/>
      <c r="B155" s="35"/>
      <c r="C155" s="182" t="s">
        <v>156</v>
      </c>
      <c r="D155" s="182" t="s">
        <v>149</v>
      </c>
      <c r="E155" s="183" t="s">
        <v>691</v>
      </c>
      <c r="F155" s="184" t="s">
        <v>692</v>
      </c>
      <c r="G155" s="185" t="s">
        <v>152</v>
      </c>
      <c r="H155" s="186">
        <v>85</v>
      </c>
      <c r="I155" s="187"/>
      <c r="J155" s="188">
        <f t="shared" si="10"/>
        <v>0</v>
      </c>
      <c r="K155" s="184" t="s">
        <v>153</v>
      </c>
      <c r="L155" s="189"/>
      <c r="M155" s="190" t="s">
        <v>1</v>
      </c>
      <c r="N155" s="191" t="s">
        <v>39</v>
      </c>
      <c r="O155" s="71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4" t="s">
        <v>162</v>
      </c>
      <c r="AT155" s="194" t="s">
        <v>149</v>
      </c>
      <c r="AU155" s="194" t="s">
        <v>83</v>
      </c>
      <c r="AY155" s="16" t="s">
        <v>155</v>
      </c>
      <c r="BE155" s="118">
        <f t="shared" si="14"/>
        <v>0</v>
      </c>
      <c r="BF155" s="118">
        <f t="shared" si="15"/>
        <v>0</v>
      </c>
      <c r="BG155" s="118">
        <f t="shared" si="16"/>
        <v>0</v>
      </c>
      <c r="BH155" s="118">
        <f t="shared" si="17"/>
        <v>0</v>
      </c>
      <c r="BI155" s="118">
        <f t="shared" si="18"/>
        <v>0</v>
      </c>
      <c r="BJ155" s="16" t="s">
        <v>81</v>
      </c>
      <c r="BK155" s="118">
        <f t="shared" si="19"/>
        <v>0</v>
      </c>
      <c r="BL155" s="16" t="s">
        <v>162</v>
      </c>
      <c r="BM155" s="194" t="s">
        <v>693</v>
      </c>
    </row>
    <row r="156" spans="1:65" s="2" customFormat="1" ht="37.9" customHeight="1">
      <c r="A156" s="34"/>
      <c r="B156" s="35"/>
      <c r="C156" s="182" t="s">
        <v>331</v>
      </c>
      <c r="D156" s="182" t="s">
        <v>149</v>
      </c>
      <c r="E156" s="183" t="s">
        <v>694</v>
      </c>
      <c r="F156" s="184" t="s">
        <v>695</v>
      </c>
      <c r="G156" s="185" t="s">
        <v>152</v>
      </c>
      <c r="H156" s="186">
        <v>84</v>
      </c>
      <c r="I156" s="187"/>
      <c r="J156" s="188">
        <f t="shared" si="10"/>
        <v>0</v>
      </c>
      <c r="K156" s="184" t="s">
        <v>153</v>
      </c>
      <c r="L156" s="189"/>
      <c r="M156" s="190" t="s">
        <v>1</v>
      </c>
      <c r="N156" s="191" t="s">
        <v>39</v>
      </c>
      <c r="O156" s="71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4" t="s">
        <v>162</v>
      </c>
      <c r="AT156" s="194" t="s">
        <v>149</v>
      </c>
      <c r="AU156" s="194" t="s">
        <v>83</v>
      </c>
      <c r="AY156" s="16" t="s">
        <v>155</v>
      </c>
      <c r="BE156" s="118">
        <f t="shared" si="14"/>
        <v>0</v>
      </c>
      <c r="BF156" s="118">
        <f t="shared" si="15"/>
        <v>0</v>
      </c>
      <c r="BG156" s="118">
        <f t="shared" si="16"/>
        <v>0</v>
      </c>
      <c r="BH156" s="118">
        <f t="shared" si="17"/>
        <v>0</v>
      </c>
      <c r="BI156" s="118">
        <f t="shared" si="18"/>
        <v>0</v>
      </c>
      <c r="BJ156" s="16" t="s">
        <v>81</v>
      </c>
      <c r="BK156" s="118">
        <f t="shared" si="19"/>
        <v>0</v>
      </c>
      <c r="BL156" s="16" t="s">
        <v>162</v>
      </c>
      <c r="BM156" s="194" t="s">
        <v>696</v>
      </c>
    </row>
    <row r="157" spans="1:65" s="2" customFormat="1" ht="37.9" customHeight="1">
      <c r="A157" s="34"/>
      <c r="B157" s="35"/>
      <c r="C157" s="216" t="s">
        <v>333</v>
      </c>
      <c r="D157" s="216" t="s">
        <v>289</v>
      </c>
      <c r="E157" s="217" t="s">
        <v>697</v>
      </c>
      <c r="F157" s="218" t="s">
        <v>698</v>
      </c>
      <c r="G157" s="219" t="s">
        <v>202</v>
      </c>
      <c r="H157" s="220">
        <v>170</v>
      </c>
      <c r="I157" s="221"/>
      <c r="J157" s="222">
        <f t="shared" si="10"/>
        <v>0</v>
      </c>
      <c r="K157" s="218" t="s">
        <v>153</v>
      </c>
      <c r="L157" s="37"/>
      <c r="M157" s="223" t="s">
        <v>1</v>
      </c>
      <c r="N157" s="224" t="s">
        <v>39</v>
      </c>
      <c r="O157" s="71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4" t="s">
        <v>264</v>
      </c>
      <c r="AT157" s="194" t="s">
        <v>289</v>
      </c>
      <c r="AU157" s="194" t="s">
        <v>83</v>
      </c>
      <c r="AY157" s="16" t="s">
        <v>155</v>
      </c>
      <c r="BE157" s="118">
        <f t="shared" si="14"/>
        <v>0</v>
      </c>
      <c r="BF157" s="118">
        <f t="shared" si="15"/>
        <v>0</v>
      </c>
      <c r="BG157" s="118">
        <f t="shared" si="16"/>
        <v>0</v>
      </c>
      <c r="BH157" s="118">
        <f t="shared" si="17"/>
        <v>0</v>
      </c>
      <c r="BI157" s="118">
        <f t="shared" si="18"/>
        <v>0</v>
      </c>
      <c r="BJ157" s="16" t="s">
        <v>81</v>
      </c>
      <c r="BK157" s="118">
        <f t="shared" si="19"/>
        <v>0</v>
      </c>
      <c r="BL157" s="16" t="s">
        <v>264</v>
      </c>
      <c r="BM157" s="194" t="s">
        <v>699</v>
      </c>
    </row>
    <row r="158" spans="1:65" s="2" customFormat="1" ht="24.2" customHeight="1">
      <c r="A158" s="34"/>
      <c r="B158" s="35"/>
      <c r="C158" s="216" t="s">
        <v>154</v>
      </c>
      <c r="D158" s="216" t="s">
        <v>289</v>
      </c>
      <c r="E158" s="217" t="s">
        <v>700</v>
      </c>
      <c r="F158" s="218" t="s">
        <v>701</v>
      </c>
      <c r="G158" s="219" t="s">
        <v>152</v>
      </c>
      <c r="H158" s="220">
        <v>20</v>
      </c>
      <c r="I158" s="221"/>
      <c r="J158" s="222">
        <f t="shared" si="10"/>
        <v>0</v>
      </c>
      <c r="K158" s="218" t="s">
        <v>153</v>
      </c>
      <c r="L158" s="37"/>
      <c r="M158" s="223" t="s">
        <v>1</v>
      </c>
      <c r="N158" s="224" t="s">
        <v>39</v>
      </c>
      <c r="O158" s="71"/>
      <c r="P158" s="192">
        <f t="shared" si="11"/>
        <v>0</v>
      </c>
      <c r="Q158" s="192">
        <v>0</v>
      </c>
      <c r="R158" s="192">
        <f t="shared" si="12"/>
        <v>0</v>
      </c>
      <c r="S158" s="192">
        <v>0</v>
      </c>
      <c r="T158" s="193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4" t="s">
        <v>264</v>
      </c>
      <c r="AT158" s="194" t="s">
        <v>289</v>
      </c>
      <c r="AU158" s="194" t="s">
        <v>83</v>
      </c>
      <c r="AY158" s="16" t="s">
        <v>155</v>
      </c>
      <c r="BE158" s="118">
        <f t="shared" si="14"/>
        <v>0</v>
      </c>
      <c r="BF158" s="118">
        <f t="shared" si="15"/>
        <v>0</v>
      </c>
      <c r="BG158" s="118">
        <f t="shared" si="16"/>
        <v>0</v>
      </c>
      <c r="BH158" s="118">
        <f t="shared" si="17"/>
        <v>0</v>
      </c>
      <c r="BI158" s="118">
        <f t="shared" si="18"/>
        <v>0</v>
      </c>
      <c r="BJ158" s="16" t="s">
        <v>81</v>
      </c>
      <c r="BK158" s="118">
        <f t="shared" si="19"/>
        <v>0</v>
      </c>
      <c r="BL158" s="16" t="s">
        <v>264</v>
      </c>
      <c r="BM158" s="194" t="s">
        <v>702</v>
      </c>
    </row>
    <row r="159" spans="1:65" s="2" customFormat="1" ht="24.2" customHeight="1">
      <c r="A159" s="34"/>
      <c r="B159" s="35"/>
      <c r="C159" s="216" t="s">
        <v>174</v>
      </c>
      <c r="D159" s="216" t="s">
        <v>289</v>
      </c>
      <c r="E159" s="217" t="s">
        <v>364</v>
      </c>
      <c r="F159" s="218" t="s">
        <v>365</v>
      </c>
      <c r="G159" s="219" t="s">
        <v>202</v>
      </c>
      <c r="H159" s="220">
        <v>50</v>
      </c>
      <c r="I159" s="221"/>
      <c r="J159" s="222">
        <f t="shared" si="10"/>
        <v>0</v>
      </c>
      <c r="K159" s="218" t="s">
        <v>153</v>
      </c>
      <c r="L159" s="37"/>
      <c r="M159" s="223" t="s">
        <v>1</v>
      </c>
      <c r="N159" s="224" t="s">
        <v>39</v>
      </c>
      <c r="O159" s="71"/>
      <c r="P159" s="192">
        <f t="shared" si="11"/>
        <v>0</v>
      </c>
      <c r="Q159" s="192">
        <v>0</v>
      </c>
      <c r="R159" s="192">
        <f t="shared" si="12"/>
        <v>0</v>
      </c>
      <c r="S159" s="192">
        <v>0</v>
      </c>
      <c r="T159" s="193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4" t="s">
        <v>264</v>
      </c>
      <c r="AT159" s="194" t="s">
        <v>289</v>
      </c>
      <c r="AU159" s="194" t="s">
        <v>83</v>
      </c>
      <c r="AY159" s="16" t="s">
        <v>155</v>
      </c>
      <c r="BE159" s="118">
        <f t="shared" si="14"/>
        <v>0</v>
      </c>
      <c r="BF159" s="118">
        <f t="shared" si="15"/>
        <v>0</v>
      </c>
      <c r="BG159" s="118">
        <f t="shared" si="16"/>
        <v>0</v>
      </c>
      <c r="BH159" s="118">
        <f t="shared" si="17"/>
        <v>0</v>
      </c>
      <c r="BI159" s="118">
        <f t="shared" si="18"/>
        <v>0</v>
      </c>
      <c r="BJ159" s="16" t="s">
        <v>81</v>
      </c>
      <c r="BK159" s="118">
        <f t="shared" si="19"/>
        <v>0</v>
      </c>
      <c r="BL159" s="16" t="s">
        <v>264</v>
      </c>
      <c r="BM159" s="194" t="s">
        <v>703</v>
      </c>
    </row>
    <row r="160" spans="1:65" s="2" customFormat="1" ht="24.2" customHeight="1">
      <c r="A160" s="34"/>
      <c r="B160" s="35"/>
      <c r="C160" s="182" t="s">
        <v>517</v>
      </c>
      <c r="D160" s="182" t="s">
        <v>149</v>
      </c>
      <c r="E160" s="183" t="s">
        <v>704</v>
      </c>
      <c r="F160" s="184" t="s">
        <v>705</v>
      </c>
      <c r="G160" s="185" t="s">
        <v>202</v>
      </c>
      <c r="H160" s="186">
        <v>50</v>
      </c>
      <c r="I160" s="187"/>
      <c r="J160" s="188">
        <f t="shared" si="10"/>
        <v>0</v>
      </c>
      <c r="K160" s="184" t="s">
        <v>153</v>
      </c>
      <c r="L160" s="189"/>
      <c r="M160" s="190" t="s">
        <v>1</v>
      </c>
      <c r="N160" s="191" t="s">
        <v>39</v>
      </c>
      <c r="O160" s="71"/>
      <c r="P160" s="192">
        <f t="shared" si="11"/>
        <v>0</v>
      </c>
      <c r="Q160" s="192">
        <v>0</v>
      </c>
      <c r="R160" s="192">
        <f t="shared" si="12"/>
        <v>0</v>
      </c>
      <c r="S160" s="192">
        <v>0</v>
      </c>
      <c r="T160" s="193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4" t="s">
        <v>162</v>
      </c>
      <c r="AT160" s="194" t="s">
        <v>149</v>
      </c>
      <c r="AU160" s="194" t="s">
        <v>83</v>
      </c>
      <c r="AY160" s="16" t="s">
        <v>155</v>
      </c>
      <c r="BE160" s="118">
        <f t="shared" si="14"/>
        <v>0</v>
      </c>
      <c r="BF160" s="118">
        <f t="shared" si="15"/>
        <v>0</v>
      </c>
      <c r="BG160" s="118">
        <f t="shared" si="16"/>
        <v>0</v>
      </c>
      <c r="BH160" s="118">
        <f t="shared" si="17"/>
        <v>0</v>
      </c>
      <c r="BI160" s="118">
        <f t="shared" si="18"/>
        <v>0</v>
      </c>
      <c r="BJ160" s="16" t="s">
        <v>81</v>
      </c>
      <c r="BK160" s="118">
        <f t="shared" si="19"/>
        <v>0</v>
      </c>
      <c r="BL160" s="16" t="s">
        <v>162</v>
      </c>
      <c r="BM160" s="194" t="s">
        <v>706</v>
      </c>
    </row>
    <row r="161" spans="1:65" s="2" customFormat="1" ht="24.2" customHeight="1">
      <c r="A161" s="34"/>
      <c r="B161" s="35"/>
      <c r="C161" s="182" t="s">
        <v>512</v>
      </c>
      <c r="D161" s="182" t="s">
        <v>149</v>
      </c>
      <c r="E161" s="183" t="s">
        <v>707</v>
      </c>
      <c r="F161" s="184" t="s">
        <v>708</v>
      </c>
      <c r="G161" s="185" t="s">
        <v>152</v>
      </c>
      <c r="H161" s="186">
        <v>2</v>
      </c>
      <c r="I161" s="187"/>
      <c r="J161" s="188">
        <f t="shared" si="10"/>
        <v>0</v>
      </c>
      <c r="K161" s="184" t="s">
        <v>153</v>
      </c>
      <c r="L161" s="189"/>
      <c r="M161" s="190" t="s">
        <v>1</v>
      </c>
      <c r="N161" s="191" t="s">
        <v>39</v>
      </c>
      <c r="O161" s="71"/>
      <c r="P161" s="192">
        <f t="shared" si="11"/>
        <v>0</v>
      </c>
      <c r="Q161" s="192">
        <v>0</v>
      </c>
      <c r="R161" s="192">
        <f t="shared" si="12"/>
        <v>0</v>
      </c>
      <c r="S161" s="192">
        <v>0</v>
      </c>
      <c r="T161" s="193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4" t="s">
        <v>162</v>
      </c>
      <c r="AT161" s="194" t="s">
        <v>149</v>
      </c>
      <c r="AU161" s="194" t="s">
        <v>83</v>
      </c>
      <c r="AY161" s="16" t="s">
        <v>155</v>
      </c>
      <c r="BE161" s="118">
        <f t="shared" si="14"/>
        <v>0</v>
      </c>
      <c r="BF161" s="118">
        <f t="shared" si="15"/>
        <v>0</v>
      </c>
      <c r="BG161" s="118">
        <f t="shared" si="16"/>
        <v>0</v>
      </c>
      <c r="BH161" s="118">
        <f t="shared" si="17"/>
        <v>0</v>
      </c>
      <c r="BI161" s="118">
        <f t="shared" si="18"/>
        <v>0</v>
      </c>
      <c r="BJ161" s="16" t="s">
        <v>81</v>
      </c>
      <c r="BK161" s="118">
        <f t="shared" si="19"/>
        <v>0</v>
      </c>
      <c r="BL161" s="16" t="s">
        <v>162</v>
      </c>
      <c r="BM161" s="194" t="s">
        <v>709</v>
      </c>
    </row>
    <row r="162" spans="1:65" s="2" customFormat="1" ht="24.2" customHeight="1">
      <c r="A162" s="34"/>
      <c r="B162" s="35"/>
      <c r="C162" s="182" t="s">
        <v>521</v>
      </c>
      <c r="D162" s="182" t="s">
        <v>149</v>
      </c>
      <c r="E162" s="183" t="s">
        <v>710</v>
      </c>
      <c r="F162" s="184" t="s">
        <v>711</v>
      </c>
      <c r="G162" s="185" t="s">
        <v>152</v>
      </c>
      <c r="H162" s="186">
        <v>4</v>
      </c>
      <c r="I162" s="187"/>
      <c r="J162" s="188">
        <f t="shared" si="10"/>
        <v>0</v>
      </c>
      <c r="K162" s="184" t="s">
        <v>153</v>
      </c>
      <c r="L162" s="189"/>
      <c r="M162" s="190" t="s">
        <v>1</v>
      </c>
      <c r="N162" s="191" t="s">
        <v>39</v>
      </c>
      <c r="O162" s="71"/>
      <c r="P162" s="192">
        <f t="shared" si="11"/>
        <v>0</v>
      </c>
      <c r="Q162" s="192">
        <v>0</v>
      </c>
      <c r="R162" s="192">
        <f t="shared" si="12"/>
        <v>0</v>
      </c>
      <c r="S162" s="192">
        <v>0</v>
      </c>
      <c r="T162" s="193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4" t="s">
        <v>162</v>
      </c>
      <c r="AT162" s="194" t="s">
        <v>149</v>
      </c>
      <c r="AU162" s="194" t="s">
        <v>83</v>
      </c>
      <c r="AY162" s="16" t="s">
        <v>155</v>
      </c>
      <c r="BE162" s="118">
        <f t="shared" si="14"/>
        <v>0</v>
      </c>
      <c r="BF162" s="118">
        <f t="shared" si="15"/>
        <v>0</v>
      </c>
      <c r="BG162" s="118">
        <f t="shared" si="16"/>
        <v>0</v>
      </c>
      <c r="BH162" s="118">
        <f t="shared" si="17"/>
        <v>0</v>
      </c>
      <c r="BI162" s="118">
        <f t="shared" si="18"/>
        <v>0</v>
      </c>
      <c r="BJ162" s="16" t="s">
        <v>81</v>
      </c>
      <c r="BK162" s="118">
        <f t="shared" si="19"/>
        <v>0</v>
      </c>
      <c r="BL162" s="16" t="s">
        <v>162</v>
      </c>
      <c r="BM162" s="194" t="s">
        <v>712</v>
      </c>
    </row>
    <row r="163" spans="1:65" s="2" customFormat="1" ht="24.2" customHeight="1">
      <c r="A163" s="34"/>
      <c r="B163" s="35"/>
      <c r="C163" s="216" t="s">
        <v>179</v>
      </c>
      <c r="D163" s="216" t="s">
        <v>289</v>
      </c>
      <c r="E163" s="217" t="s">
        <v>713</v>
      </c>
      <c r="F163" s="218" t="s">
        <v>714</v>
      </c>
      <c r="G163" s="219" t="s">
        <v>152</v>
      </c>
      <c r="H163" s="220">
        <v>4</v>
      </c>
      <c r="I163" s="221"/>
      <c r="J163" s="222">
        <f t="shared" si="10"/>
        <v>0</v>
      </c>
      <c r="K163" s="218" t="s">
        <v>153</v>
      </c>
      <c r="L163" s="37"/>
      <c r="M163" s="223" t="s">
        <v>1</v>
      </c>
      <c r="N163" s="224" t="s">
        <v>39</v>
      </c>
      <c r="O163" s="71"/>
      <c r="P163" s="192">
        <f t="shared" si="11"/>
        <v>0</v>
      </c>
      <c r="Q163" s="192">
        <v>0</v>
      </c>
      <c r="R163" s="192">
        <f t="shared" si="12"/>
        <v>0</v>
      </c>
      <c r="S163" s="192">
        <v>0</v>
      </c>
      <c r="T163" s="193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4" t="s">
        <v>264</v>
      </c>
      <c r="AT163" s="194" t="s">
        <v>289</v>
      </c>
      <c r="AU163" s="194" t="s">
        <v>83</v>
      </c>
      <c r="AY163" s="16" t="s">
        <v>155</v>
      </c>
      <c r="BE163" s="118">
        <f t="shared" si="14"/>
        <v>0</v>
      </c>
      <c r="BF163" s="118">
        <f t="shared" si="15"/>
        <v>0</v>
      </c>
      <c r="BG163" s="118">
        <f t="shared" si="16"/>
        <v>0</v>
      </c>
      <c r="BH163" s="118">
        <f t="shared" si="17"/>
        <v>0</v>
      </c>
      <c r="BI163" s="118">
        <f t="shared" si="18"/>
        <v>0</v>
      </c>
      <c r="BJ163" s="16" t="s">
        <v>81</v>
      </c>
      <c r="BK163" s="118">
        <f t="shared" si="19"/>
        <v>0</v>
      </c>
      <c r="BL163" s="16" t="s">
        <v>264</v>
      </c>
      <c r="BM163" s="194" t="s">
        <v>715</v>
      </c>
    </row>
    <row r="164" spans="1:65" s="2" customFormat="1" ht="24.2" customHeight="1">
      <c r="A164" s="34"/>
      <c r="B164" s="35"/>
      <c r="C164" s="216" t="s">
        <v>390</v>
      </c>
      <c r="D164" s="216" t="s">
        <v>289</v>
      </c>
      <c r="E164" s="217" t="s">
        <v>716</v>
      </c>
      <c r="F164" s="218" t="s">
        <v>717</v>
      </c>
      <c r="G164" s="219" t="s">
        <v>152</v>
      </c>
      <c r="H164" s="220">
        <v>4</v>
      </c>
      <c r="I164" s="221"/>
      <c r="J164" s="222">
        <f t="shared" si="10"/>
        <v>0</v>
      </c>
      <c r="K164" s="218" t="s">
        <v>153</v>
      </c>
      <c r="L164" s="37"/>
      <c r="M164" s="223" t="s">
        <v>1</v>
      </c>
      <c r="N164" s="224" t="s">
        <v>39</v>
      </c>
      <c r="O164" s="71"/>
      <c r="P164" s="192">
        <f t="shared" si="11"/>
        <v>0</v>
      </c>
      <c r="Q164" s="192">
        <v>0</v>
      </c>
      <c r="R164" s="192">
        <f t="shared" si="12"/>
        <v>0</v>
      </c>
      <c r="S164" s="192">
        <v>0</v>
      </c>
      <c r="T164" s="193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4" t="s">
        <v>264</v>
      </c>
      <c r="AT164" s="194" t="s">
        <v>289</v>
      </c>
      <c r="AU164" s="194" t="s">
        <v>83</v>
      </c>
      <c r="AY164" s="16" t="s">
        <v>155</v>
      </c>
      <c r="BE164" s="118">
        <f t="shared" si="14"/>
        <v>0</v>
      </c>
      <c r="BF164" s="118">
        <f t="shared" si="15"/>
        <v>0</v>
      </c>
      <c r="BG164" s="118">
        <f t="shared" si="16"/>
        <v>0</v>
      </c>
      <c r="BH164" s="118">
        <f t="shared" si="17"/>
        <v>0</v>
      </c>
      <c r="BI164" s="118">
        <f t="shared" si="18"/>
        <v>0</v>
      </c>
      <c r="BJ164" s="16" t="s">
        <v>81</v>
      </c>
      <c r="BK164" s="118">
        <f t="shared" si="19"/>
        <v>0</v>
      </c>
      <c r="BL164" s="16" t="s">
        <v>264</v>
      </c>
      <c r="BM164" s="194" t="s">
        <v>718</v>
      </c>
    </row>
    <row r="165" spans="1:65" s="2" customFormat="1" ht="24.2" customHeight="1">
      <c r="A165" s="34"/>
      <c r="B165" s="35"/>
      <c r="C165" s="216" t="s">
        <v>412</v>
      </c>
      <c r="D165" s="216" t="s">
        <v>289</v>
      </c>
      <c r="E165" s="217" t="s">
        <v>719</v>
      </c>
      <c r="F165" s="218" t="s">
        <v>720</v>
      </c>
      <c r="G165" s="219" t="s">
        <v>152</v>
      </c>
      <c r="H165" s="220">
        <v>2</v>
      </c>
      <c r="I165" s="221"/>
      <c r="J165" s="222">
        <f t="shared" si="10"/>
        <v>0</v>
      </c>
      <c r="K165" s="218" t="s">
        <v>153</v>
      </c>
      <c r="L165" s="37"/>
      <c r="M165" s="223" t="s">
        <v>1</v>
      </c>
      <c r="N165" s="224" t="s">
        <v>39</v>
      </c>
      <c r="O165" s="71"/>
      <c r="P165" s="192">
        <f t="shared" si="11"/>
        <v>0</v>
      </c>
      <c r="Q165" s="192">
        <v>0</v>
      </c>
      <c r="R165" s="192">
        <f t="shared" si="12"/>
        <v>0</v>
      </c>
      <c r="S165" s="192">
        <v>0</v>
      </c>
      <c r="T165" s="193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4" t="s">
        <v>264</v>
      </c>
      <c r="AT165" s="194" t="s">
        <v>289</v>
      </c>
      <c r="AU165" s="194" t="s">
        <v>83</v>
      </c>
      <c r="AY165" s="16" t="s">
        <v>155</v>
      </c>
      <c r="BE165" s="118">
        <f t="shared" si="14"/>
        <v>0</v>
      </c>
      <c r="BF165" s="118">
        <f t="shared" si="15"/>
        <v>0</v>
      </c>
      <c r="BG165" s="118">
        <f t="shared" si="16"/>
        <v>0</v>
      </c>
      <c r="BH165" s="118">
        <f t="shared" si="17"/>
        <v>0</v>
      </c>
      <c r="BI165" s="118">
        <f t="shared" si="18"/>
        <v>0</v>
      </c>
      <c r="BJ165" s="16" t="s">
        <v>81</v>
      </c>
      <c r="BK165" s="118">
        <f t="shared" si="19"/>
        <v>0</v>
      </c>
      <c r="BL165" s="16" t="s">
        <v>264</v>
      </c>
      <c r="BM165" s="194" t="s">
        <v>721</v>
      </c>
    </row>
    <row r="166" spans="1:65" s="12" customFormat="1" ht="25.9" customHeight="1">
      <c r="B166" s="200"/>
      <c r="C166" s="201"/>
      <c r="D166" s="202" t="s">
        <v>73</v>
      </c>
      <c r="E166" s="203" t="s">
        <v>361</v>
      </c>
      <c r="F166" s="203" t="s">
        <v>362</v>
      </c>
      <c r="G166" s="201"/>
      <c r="H166" s="201"/>
      <c r="I166" s="204"/>
      <c r="J166" s="205">
        <f>BK166</f>
        <v>0</v>
      </c>
      <c r="K166" s="201"/>
      <c r="L166" s="206"/>
      <c r="M166" s="207"/>
      <c r="N166" s="208"/>
      <c r="O166" s="208"/>
      <c r="P166" s="209">
        <f>SUM(P167:P182)</f>
        <v>0</v>
      </c>
      <c r="Q166" s="208"/>
      <c r="R166" s="209">
        <f>SUM(R167:R182)</f>
        <v>0</v>
      </c>
      <c r="S166" s="208"/>
      <c r="T166" s="210">
        <f>SUM(T167:T182)</f>
        <v>0</v>
      </c>
      <c r="AR166" s="211" t="s">
        <v>156</v>
      </c>
      <c r="AT166" s="212" t="s">
        <v>73</v>
      </c>
      <c r="AU166" s="212" t="s">
        <v>74</v>
      </c>
      <c r="AY166" s="211" t="s">
        <v>155</v>
      </c>
      <c r="BK166" s="213">
        <f>SUM(BK167:BK182)</f>
        <v>0</v>
      </c>
    </row>
    <row r="167" spans="1:65" s="2" customFormat="1" ht="37.9" customHeight="1">
      <c r="A167" s="34"/>
      <c r="B167" s="35"/>
      <c r="C167" s="216" t="s">
        <v>371</v>
      </c>
      <c r="D167" s="216" t="s">
        <v>289</v>
      </c>
      <c r="E167" s="217" t="s">
        <v>722</v>
      </c>
      <c r="F167" s="218" t="s">
        <v>723</v>
      </c>
      <c r="G167" s="219" t="s">
        <v>152</v>
      </c>
      <c r="H167" s="220">
        <v>1</v>
      </c>
      <c r="I167" s="221"/>
      <c r="J167" s="222">
        <f t="shared" ref="J167:J173" si="20">ROUND(I167*H167,2)</f>
        <v>0</v>
      </c>
      <c r="K167" s="218" t="s">
        <v>153</v>
      </c>
      <c r="L167" s="37"/>
      <c r="M167" s="223" t="s">
        <v>1</v>
      </c>
      <c r="N167" s="224" t="s">
        <v>39</v>
      </c>
      <c r="O167" s="71"/>
      <c r="P167" s="192">
        <f t="shared" ref="P167:P173" si="21">O167*H167</f>
        <v>0</v>
      </c>
      <c r="Q167" s="192">
        <v>0</v>
      </c>
      <c r="R167" s="192">
        <f t="shared" ref="R167:R173" si="22">Q167*H167</f>
        <v>0</v>
      </c>
      <c r="S167" s="192">
        <v>0</v>
      </c>
      <c r="T167" s="193">
        <f t="shared" ref="T167:T173" si="23"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4" t="s">
        <v>264</v>
      </c>
      <c r="AT167" s="194" t="s">
        <v>289</v>
      </c>
      <c r="AU167" s="194" t="s">
        <v>81</v>
      </c>
      <c r="AY167" s="16" t="s">
        <v>155</v>
      </c>
      <c r="BE167" s="118">
        <f t="shared" ref="BE167:BE173" si="24">IF(N167="základní",J167,0)</f>
        <v>0</v>
      </c>
      <c r="BF167" s="118">
        <f t="shared" ref="BF167:BF173" si="25">IF(N167="snížená",J167,0)</f>
        <v>0</v>
      </c>
      <c r="BG167" s="118">
        <f t="shared" ref="BG167:BG173" si="26">IF(N167="zákl. přenesená",J167,0)</f>
        <v>0</v>
      </c>
      <c r="BH167" s="118">
        <f t="shared" ref="BH167:BH173" si="27">IF(N167="sníž. přenesená",J167,0)</f>
        <v>0</v>
      </c>
      <c r="BI167" s="118">
        <f t="shared" ref="BI167:BI173" si="28">IF(N167="nulová",J167,0)</f>
        <v>0</v>
      </c>
      <c r="BJ167" s="16" t="s">
        <v>81</v>
      </c>
      <c r="BK167" s="118">
        <f t="shared" ref="BK167:BK173" si="29">ROUND(I167*H167,2)</f>
        <v>0</v>
      </c>
      <c r="BL167" s="16" t="s">
        <v>264</v>
      </c>
      <c r="BM167" s="194" t="s">
        <v>724</v>
      </c>
    </row>
    <row r="168" spans="1:65" s="2" customFormat="1" ht="49.15" customHeight="1">
      <c r="A168" s="34"/>
      <c r="B168" s="35"/>
      <c r="C168" s="216" t="s">
        <v>375</v>
      </c>
      <c r="D168" s="216" t="s">
        <v>289</v>
      </c>
      <c r="E168" s="217" t="s">
        <v>725</v>
      </c>
      <c r="F168" s="218" t="s">
        <v>726</v>
      </c>
      <c r="G168" s="219" t="s">
        <v>152</v>
      </c>
      <c r="H168" s="220">
        <v>1</v>
      </c>
      <c r="I168" s="221"/>
      <c r="J168" s="222">
        <f t="shared" si="20"/>
        <v>0</v>
      </c>
      <c r="K168" s="218" t="s">
        <v>153</v>
      </c>
      <c r="L168" s="37"/>
      <c r="M168" s="223" t="s">
        <v>1</v>
      </c>
      <c r="N168" s="224" t="s">
        <v>39</v>
      </c>
      <c r="O168" s="71"/>
      <c r="P168" s="192">
        <f t="shared" si="21"/>
        <v>0</v>
      </c>
      <c r="Q168" s="192">
        <v>0</v>
      </c>
      <c r="R168" s="192">
        <f t="shared" si="22"/>
        <v>0</v>
      </c>
      <c r="S168" s="192">
        <v>0</v>
      </c>
      <c r="T168" s="193">
        <f t="shared" si="2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4" t="s">
        <v>264</v>
      </c>
      <c r="AT168" s="194" t="s">
        <v>289</v>
      </c>
      <c r="AU168" s="194" t="s">
        <v>81</v>
      </c>
      <c r="AY168" s="16" t="s">
        <v>155</v>
      </c>
      <c r="BE168" s="118">
        <f t="shared" si="24"/>
        <v>0</v>
      </c>
      <c r="BF168" s="118">
        <f t="shared" si="25"/>
        <v>0</v>
      </c>
      <c r="BG168" s="118">
        <f t="shared" si="26"/>
        <v>0</v>
      </c>
      <c r="BH168" s="118">
        <f t="shared" si="27"/>
        <v>0</v>
      </c>
      <c r="BI168" s="118">
        <f t="shared" si="28"/>
        <v>0</v>
      </c>
      <c r="BJ168" s="16" t="s">
        <v>81</v>
      </c>
      <c r="BK168" s="118">
        <f t="shared" si="29"/>
        <v>0</v>
      </c>
      <c r="BL168" s="16" t="s">
        <v>264</v>
      </c>
      <c r="BM168" s="194" t="s">
        <v>727</v>
      </c>
    </row>
    <row r="169" spans="1:65" s="2" customFormat="1" ht="24.2" customHeight="1">
      <c r="A169" s="34"/>
      <c r="B169" s="35"/>
      <c r="C169" s="216" t="s">
        <v>444</v>
      </c>
      <c r="D169" s="216" t="s">
        <v>289</v>
      </c>
      <c r="E169" s="217" t="s">
        <v>478</v>
      </c>
      <c r="F169" s="218" t="s">
        <v>479</v>
      </c>
      <c r="G169" s="219" t="s">
        <v>152</v>
      </c>
      <c r="H169" s="220">
        <v>2</v>
      </c>
      <c r="I169" s="221"/>
      <c r="J169" s="222">
        <f t="shared" si="20"/>
        <v>0</v>
      </c>
      <c r="K169" s="218" t="s">
        <v>153</v>
      </c>
      <c r="L169" s="37"/>
      <c r="M169" s="223" t="s">
        <v>1</v>
      </c>
      <c r="N169" s="224" t="s">
        <v>39</v>
      </c>
      <c r="O169" s="71"/>
      <c r="P169" s="192">
        <f t="shared" si="21"/>
        <v>0</v>
      </c>
      <c r="Q169" s="192">
        <v>0</v>
      </c>
      <c r="R169" s="192">
        <f t="shared" si="22"/>
        <v>0</v>
      </c>
      <c r="S169" s="192">
        <v>0</v>
      </c>
      <c r="T169" s="193">
        <f t="shared" si="2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4" t="s">
        <v>264</v>
      </c>
      <c r="AT169" s="194" t="s">
        <v>289</v>
      </c>
      <c r="AU169" s="194" t="s">
        <v>81</v>
      </c>
      <c r="AY169" s="16" t="s">
        <v>155</v>
      </c>
      <c r="BE169" s="118">
        <f t="shared" si="24"/>
        <v>0</v>
      </c>
      <c r="BF169" s="118">
        <f t="shared" si="25"/>
        <v>0</v>
      </c>
      <c r="BG169" s="118">
        <f t="shared" si="26"/>
        <v>0</v>
      </c>
      <c r="BH169" s="118">
        <f t="shared" si="27"/>
        <v>0</v>
      </c>
      <c r="BI169" s="118">
        <f t="shared" si="28"/>
        <v>0</v>
      </c>
      <c r="BJ169" s="16" t="s">
        <v>81</v>
      </c>
      <c r="BK169" s="118">
        <f t="shared" si="29"/>
        <v>0</v>
      </c>
      <c r="BL169" s="16" t="s">
        <v>264</v>
      </c>
      <c r="BM169" s="194" t="s">
        <v>728</v>
      </c>
    </row>
    <row r="170" spans="1:65" s="2" customFormat="1" ht="24.2" customHeight="1">
      <c r="A170" s="34"/>
      <c r="B170" s="35"/>
      <c r="C170" s="216" t="s">
        <v>199</v>
      </c>
      <c r="D170" s="216" t="s">
        <v>289</v>
      </c>
      <c r="E170" s="217" t="s">
        <v>486</v>
      </c>
      <c r="F170" s="218" t="s">
        <v>487</v>
      </c>
      <c r="G170" s="219" t="s">
        <v>488</v>
      </c>
      <c r="H170" s="220">
        <v>20</v>
      </c>
      <c r="I170" s="221"/>
      <c r="J170" s="222">
        <f t="shared" si="20"/>
        <v>0</v>
      </c>
      <c r="K170" s="218" t="s">
        <v>153</v>
      </c>
      <c r="L170" s="37"/>
      <c r="M170" s="223" t="s">
        <v>1</v>
      </c>
      <c r="N170" s="224" t="s">
        <v>39</v>
      </c>
      <c r="O170" s="71"/>
      <c r="P170" s="192">
        <f t="shared" si="21"/>
        <v>0</v>
      </c>
      <c r="Q170" s="192">
        <v>0</v>
      </c>
      <c r="R170" s="192">
        <f t="shared" si="22"/>
        <v>0</v>
      </c>
      <c r="S170" s="192">
        <v>0</v>
      </c>
      <c r="T170" s="193">
        <f t="shared" si="2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4" t="s">
        <v>264</v>
      </c>
      <c r="AT170" s="194" t="s">
        <v>289</v>
      </c>
      <c r="AU170" s="194" t="s">
        <v>81</v>
      </c>
      <c r="AY170" s="16" t="s">
        <v>155</v>
      </c>
      <c r="BE170" s="118">
        <f t="shared" si="24"/>
        <v>0</v>
      </c>
      <c r="BF170" s="118">
        <f t="shared" si="25"/>
        <v>0</v>
      </c>
      <c r="BG170" s="118">
        <f t="shared" si="26"/>
        <v>0</v>
      </c>
      <c r="BH170" s="118">
        <f t="shared" si="27"/>
        <v>0</v>
      </c>
      <c r="BI170" s="118">
        <f t="shared" si="28"/>
        <v>0</v>
      </c>
      <c r="BJ170" s="16" t="s">
        <v>81</v>
      </c>
      <c r="BK170" s="118">
        <f t="shared" si="29"/>
        <v>0</v>
      </c>
      <c r="BL170" s="16" t="s">
        <v>264</v>
      </c>
      <c r="BM170" s="194" t="s">
        <v>729</v>
      </c>
    </row>
    <row r="171" spans="1:65" s="2" customFormat="1" ht="24.2" customHeight="1">
      <c r="A171" s="34"/>
      <c r="B171" s="35"/>
      <c r="C171" s="216" t="s">
        <v>204</v>
      </c>
      <c r="D171" s="216" t="s">
        <v>289</v>
      </c>
      <c r="E171" s="217" t="s">
        <v>730</v>
      </c>
      <c r="F171" s="218" t="s">
        <v>731</v>
      </c>
      <c r="G171" s="219" t="s">
        <v>488</v>
      </c>
      <c r="H171" s="220">
        <v>5</v>
      </c>
      <c r="I171" s="221"/>
      <c r="J171" s="222">
        <f t="shared" si="20"/>
        <v>0</v>
      </c>
      <c r="K171" s="218" t="s">
        <v>153</v>
      </c>
      <c r="L171" s="37"/>
      <c r="M171" s="223" t="s">
        <v>1</v>
      </c>
      <c r="N171" s="224" t="s">
        <v>39</v>
      </c>
      <c r="O171" s="71"/>
      <c r="P171" s="192">
        <f t="shared" si="21"/>
        <v>0</v>
      </c>
      <c r="Q171" s="192">
        <v>0</v>
      </c>
      <c r="R171" s="192">
        <f t="shared" si="22"/>
        <v>0</v>
      </c>
      <c r="S171" s="192">
        <v>0</v>
      </c>
      <c r="T171" s="193">
        <f t="shared" si="2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4" t="s">
        <v>264</v>
      </c>
      <c r="AT171" s="194" t="s">
        <v>289</v>
      </c>
      <c r="AU171" s="194" t="s">
        <v>81</v>
      </c>
      <c r="AY171" s="16" t="s">
        <v>155</v>
      </c>
      <c r="BE171" s="118">
        <f t="shared" si="24"/>
        <v>0</v>
      </c>
      <c r="BF171" s="118">
        <f t="shared" si="25"/>
        <v>0</v>
      </c>
      <c r="BG171" s="118">
        <f t="shared" si="26"/>
        <v>0</v>
      </c>
      <c r="BH171" s="118">
        <f t="shared" si="27"/>
        <v>0</v>
      </c>
      <c r="BI171" s="118">
        <f t="shared" si="28"/>
        <v>0</v>
      </c>
      <c r="BJ171" s="16" t="s">
        <v>81</v>
      </c>
      <c r="BK171" s="118">
        <f t="shared" si="29"/>
        <v>0</v>
      </c>
      <c r="BL171" s="16" t="s">
        <v>264</v>
      </c>
      <c r="BM171" s="194" t="s">
        <v>732</v>
      </c>
    </row>
    <row r="172" spans="1:65" s="2" customFormat="1" ht="24.2" customHeight="1">
      <c r="A172" s="34"/>
      <c r="B172" s="35"/>
      <c r="C172" s="216" t="s">
        <v>733</v>
      </c>
      <c r="D172" s="216" t="s">
        <v>289</v>
      </c>
      <c r="E172" s="217" t="s">
        <v>491</v>
      </c>
      <c r="F172" s="218" t="s">
        <v>492</v>
      </c>
      <c r="G172" s="219" t="s">
        <v>488</v>
      </c>
      <c r="H172" s="220">
        <v>2</v>
      </c>
      <c r="I172" s="221"/>
      <c r="J172" s="222">
        <f t="shared" si="20"/>
        <v>0</v>
      </c>
      <c r="K172" s="218" t="s">
        <v>153</v>
      </c>
      <c r="L172" s="37"/>
      <c r="M172" s="223" t="s">
        <v>1</v>
      </c>
      <c r="N172" s="224" t="s">
        <v>39</v>
      </c>
      <c r="O172" s="71"/>
      <c r="P172" s="192">
        <f t="shared" si="21"/>
        <v>0</v>
      </c>
      <c r="Q172" s="192">
        <v>0</v>
      </c>
      <c r="R172" s="192">
        <f t="shared" si="22"/>
        <v>0</v>
      </c>
      <c r="S172" s="192">
        <v>0</v>
      </c>
      <c r="T172" s="193">
        <f t="shared" si="2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4" t="s">
        <v>264</v>
      </c>
      <c r="AT172" s="194" t="s">
        <v>289</v>
      </c>
      <c r="AU172" s="194" t="s">
        <v>81</v>
      </c>
      <c r="AY172" s="16" t="s">
        <v>155</v>
      </c>
      <c r="BE172" s="118">
        <f t="shared" si="24"/>
        <v>0</v>
      </c>
      <c r="BF172" s="118">
        <f t="shared" si="25"/>
        <v>0</v>
      </c>
      <c r="BG172" s="118">
        <f t="shared" si="26"/>
        <v>0</v>
      </c>
      <c r="BH172" s="118">
        <f t="shared" si="27"/>
        <v>0</v>
      </c>
      <c r="BI172" s="118">
        <f t="shared" si="28"/>
        <v>0</v>
      </c>
      <c r="BJ172" s="16" t="s">
        <v>81</v>
      </c>
      <c r="BK172" s="118">
        <f t="shared" si="29"/>
        <v>0</v>
      </c>
      <c r="BL172" s="16" t="s">
        <v>264</v>
      </c>
      <c r="BM172" s="194" t="s">
        <v>734</v>
      </c>
    </row>
    <row r="173" spans="1:65" s="2" customFormat="1" ht="62.65" customHeight="1">
      <c r="A173" s="34"/>
      <c r="B173" s="35"/>
      <c r="C173" s="216" t="s">
        <v>535</v>
      </c>
      <c r="D173" s="216" t="s">
        <v>289</v>
      </c>
      <c r="E173" s="217" t="s">
        <v>735</v>
      </c>
      <c r="F173" s="218" t="s">
        <v>736</v>
      </c>
      <c r="G173" s="219" t="s">
        <v>152</v>
      </c>
      <c r="H173" s="220">
        <v>5</v>
      </c>
      <c r="I173" s="221"/>
      <c r="J173" s="222">
        <f t="shared" si="20"/>
        <v>0</v>
      </c>
      <c r="K173" s="218" t="s">
        <v>153</v>
      </c>
      <c r="L173" s="37"/>
      <c r="M173" s="223" t="s">
        <v>1</v>
      </c>
      <c r="N173" s="224" t="s">
        <v>39</v>
      </c>
      <c r="O173" s="71"/>
      <c r="P173" s="192">
        <f t="shared" si="21"/>
        <v>0</v>
      </c>
      <c r="Q173" s="192">
        <v>0</v>
      </c>
      <c r="R173" s="192">
        <f t="shared" si="22"/>
        <v>0</v>
      </c>
      <c r="S173" s="192">
        <v>0</v>
      </c>
      <c r="T173" s="193">
        <f t="shared" si="2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4" t="s">
        <v>264</v>
      </c>
      <c r="AT173" s="194" t="s">
        <v>289</v>
      </c>
      <c r="AU173" s="194" t="s">
        <v>81</v>
      </c>
      <c r="AY173" s="16" t="s">
        <v>155</v>
      </c>
      <c r="BE173" s="118">
        <f t="shared" si="24"/>
        <v>0</v>
      </c>
      <c r="BF173" s="118">
        <f t="shared" si="25"/>
        <v>0</v>
      </c>
      <c r="BG173" s="118">
        <f t="shared" si="26"/>
        <v>0</v>
      </c>
      <c r="BH173" s="118">
        <f t="shared" si="27"/>
        <v>0</v>
      </c>
      <c r="BI173" s="118">
        <f t="shared" si="28"/>
        <v>0</v>
      </c>
      <c r="BJ173" s="16" t="s">
        <v>81</v>
      </c>
      <c r="BK173" s="118">
        <f t="shared" si="29"/>
        <v>0</v>
      </c>
      <c r="BL173" s="16" t="s">
        <v>264</v>
      </c>
      <c r="BM173" s="194" t="s">
        <v>737</v>
      </c>
    </row>
    <row r="174" spans="1:65" s="2" customFormat="1" ht="19.5">
      <c r="A174" s="34"/>
      <c r="B174" s="35"/>
      <c r="C174" s="36"/>
      <c r="D174" s="195" t="s">
        <v>158</v>
      </c>
      <c r="E174" s="36"/>
      <c r="F174" s="196" t="s">
        <v>738</v>
      </c>
      <c r="G174" s="36"/>
      <c r="H174" s="36"/>
      <c r="I174" s="197"/>
      <c r="J174" s="36"/>
      <c r="K174" s="36"/>
      <c r="L174" s="37"/>
      <c r="M174" s="198"/>
      <c r="N174" s="19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158</v>
      </c>
      <c r="AU174" s="16" t="s">
        <v>81</v>
      </c>
    </row>
    <row r="175" spans="1:65" s="2" customFormat="1" ht="49.15" customHeight="1">
      <c r="A175" s="34"/>
      <c r="B175" s="35"/>
      <c r="C175" s="216" t="s">
        <v>543</v>
      </c>
      <c r="D175" s="216" t="s">
        <v>289</v>
      </c>
      <c r="E175" s="217" t="s">
        <v>739</v>
      </c>
      <c r="F175" s="218" t="s">
        <v>740</v>
      </c>
      <c r="G175" s="219" t="s">
        <v>240</v>
      </c>
      <c r="H175" s="220">
        <v>10</v>
      </c>
      <c r="I175" s="221"/>
      <c r="J175" s="222">
        <f>ROUND(I175*H175,2)</f>
        <v>0</v>
      </c>
      <c r="K175" s="218" t="s">
        <v>153</v>
      </c>
      <c r="L175" s="37"/>
      <c r="M175" s="223" t="s">
        <v>1</v>
      </c>
      <c r="N175" s="224" t="s">
        <v>39</v>
      </c>
      <c r="O175" s="71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4" t="s">
        <v>264</v>
      </c>
      <c r="AT175" s="194" t="s">
        <v>289</v>
      </c>
      <c r="AU175" s="194" t="s">
        <v>81</v>
      </c>
      <c r="AY175" s="16" t="s">
        <v>155</v>
      </c>
      <c r="BE175" s="118">
        <f>IF(N175="základní",J175,0)</f>
        <v>0</v>
      </c>
      <c r="BF175" s="118">
        <f>IF(N175="snížená",J175,0)</f>
        <v>0</v>
      </c>
      <c r="BG175" s="118">
        <f>IF(N175="zákl. přenesená",J175,0)</f>
        <v>0</v>
      </c>
      <c r="BH175" s="118">
        <f>IF(N175="sníž. přenesená",J175,0)</f>
        <v>0</v>
      </c>
      <c r="BI175" s="118">
        <f>IF(N175="nulová",J175,0)</f>
        <v>0</v>
      </c>
      <c r="BJ175" s="16" t="s">
        <v>81</v>
      </c>
      <c r="BK175" s="118">
        <f>ROUND(I175*H175,2)</f>
        <v>0</v>
      </c>
      <c r="BL175" s="16" t="s">
        <v>264</v>
      </c>
      <c r="BM175" s="194" t="s">
        <v>741</v>
      </c>
    </row>
    <row r="176" spans="1:65" s="2" customFormat="1" ht="19.5">
      <c r="A176" s="34"/>
      <c r="B176" s="35"/>
      <c r="C176" s="36"/>
      <c r="D176" s="195" t="s">
        <v>158</v>
      </c>
      <c r="E176" s="36"/>
      <c r="F176" s="196" t="s">
        <v>530</v>
      </c>
      <c r="G176" s="36"/>
      <c r="H176" s="36"/>
      <c r="I176" s="197"/>
      <c r="J176" s="36"/>
      <c r="K176" s="36"/>
      <c r="L176" s="37"/>
      <c r="M176" s="198"/>
      <c r="N176" s="19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158</v>
      </c>
      <c r="AU176" s="16" t="s">
        <v>81</v>
      </c>
    </row>
    <row r="177" spans="1:65" s="2" customFormat="1" ht="24.2" customHeight="1">
      <c r="A177" s="34"/>
      <c r="B177" s="35"/>
      <c r="C177" s="216" t="s">
        <v>485</v>
      </c>
      <c r="D177" s="216" t="s">
        <v>289</v>
      </c>
      <c r="E177" s="217" t="s">
        <v>532</v>
      </c>
      <c r="F177" s="218" t="s">
        <v>533</v>
      </c>
      <c r="G177" s="219" t="s">
        <v>240</v>
      </c>
      <c r="H177" s="220">
        <v>5</v>
      </c>
      <c r="I177" s="221"/>
      <c r="J177" s="222">
        <f t="shared" ref="J177:J182" si="30">ROUND(I177*H177,2)</f>
        <v>0</v>
      </c>
      <c r="K177" s="218" t="s">
        <v>153</v>
      </c>
      <c r="L177" s="37"/>
      <c r="M177" s="223" t="s">
        <v>1</v>
      </c>
      <c r="N177" s="224" t="s">
        <v>39</v>
      </c>
      <c r="O177" s="71"/>
      <c r="P177" s="192">
        <f t="shared" ref="P177:P182" si="31">O177*H177</f>
        <v>0</v>
      </c>
      <c r="Q177" s="192">
        <v>0</v>
      </c>
      <c r="R177" s="192">
        <f t="shared" ref="R177:R182" si="32">Q177*H177</f>
        <v>0</v>
      </c>
      <c r="S177" s="192">
        <v>0</v>
      </c>
      <c r="T177" s="193">
        <f t="shared" ref="T177:T182" si="33"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4" t="s">
        <v>264</v>
      </c>
      <c r="AT177" s="194" t="s">
        <v>289</v>
      </c>
      <c r="AU177" s="194" t="s">
        <v>81</v>
      </c>
      <c r="AY177" s="16" t="s">
        <v>155</v>
      </c>
      <c r="BE177" s="118">
        <f t="shared" ref="BE177:BE182" si="34">IF(N177="základní",J177,0)</f>
        <v>0</v>
      </c>
      <c r="BF177" s="118">
        <f t="shared" ref="BF177:BF182" si="35">IF(N177="snížená",J177,0)</f>
        <v>0</v>
      </c>
      <c r="BG177" s="118">
        <f t="shared" ref="BG177:BG182" si="36">IF(N177="zákl. přenesená",J177,0)</f>
        <v>0</v>
      </c>
      <c r="BH177" s="118">
        <f t="shared" ref="BH177:BH182" si="37">IF(N177="sníž. přenesená",J177,0)</f>
        <v>0</v>
      </c>
      <c r="BI177" s="118">
        <f t="shared" ref="BI177:BI182" si="38">IF(N177="nulová",J177,0)</f>
        <v>0</v>
      </c>
      <c r="BJ177" s="16" t="s">
        <v>81</v>
      </c>
      <c r="BK177" s="118">
        <f t="shared" ref="BK177:BK182" si="39">ROUND(I177*H177,2)</f>
        <v>0</v>
      </c>
      <c r="BL177" s="16" t="s">
        <v>264</v>
      </c>
      <c r="BM177" s="194" t="s">
        <v>742</v>
      </c>
    </row>
    <row r="178" spans="1:65" s="2" customFormat="1" ht="24.2" customHeight="1">
      <c r="A178" s="34"/>
      <c r="B178" s="35"/>
      <c r="C178" s="216" t="s">
        <v>490</v>
      </c>
      <c r="D178" s="216" t="s">
        <v>289</v>
      </c>
      <c r="E178" s="217" t="s">
        <v>743</v>
      </c>
      <c r="F178" s="218" t="s">
        <v>744</v>
      </c>
      <c r="G178" s="219" t="s">
        <v>240</v>
      </c>
      <c r="H178" s="220">
        <v>1.5</v>
      </c>
      <c r="I178" s="221"/>
      <c r="J178" s="222">
        <f t="shared" si="30"/>
        <v>0</v>
      </c>
      <c r="K178" s="218" t="s">
        <v>153</v>
      </c>
      <c r="L178" s="37"/>
      <c r="M178" s="223" t="s">
        <v>1</v>
      </c>
      <c r="N178" s="224" t="s">
        <v>39</v>
      </c>
      <c r="O178" s="71"/>
      <c r="P178" s="192">
        <f t="shared" si="31"/>
        <v>0</v>
      </c>
      <c r="Q178" s="192">
        <v>0</v>
      </c>
      <c r="R178" s="192">
        <f t="shared" si="32"/>
        <v>0</v>
      </c>
      <c r="S178" s="192">
        <v>0</v>
      </c>
      <c r="T178" s="193">
        <f t="shared" si="3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4" t="s">
        <v>264</v>
      </c>
      <c r="AT178" s="194" t="s">
        <v>289</v>
      </c>
      <c r="AU178" s="194" t="s">
        <v>81</v>
      </c>
      <c r="AY178" s="16" t="s">
        <v>155</v>
      </c>
      <c r="BE178" s="118">
        <f t="shared" si="34"/>
        <v>0</v>
      </c>
      <c r="BF178" s="118">
        <f t="shared" si="35"/>
        <v>0</v>
      </c>
      <c r="BG178" s="118">
        <f t="shared" si="36"/>
        <v>0</v>
      </c>
      <c r="BH178" s="118">
        <f t="shared" si="37"/>
        <v>0</v>
      </c>
      <c r="BI178" s="118">
        <f t="shared" si="38"/>
        <v>0</v>
      </c>
      <c r="BJ178" s="16" t="s">
        <v>81</v>
      </c>
      <c r="BK178" s="118">
        <f t="shared" si="39"/>
        <v>0</v>
      </c>
      <c r="BL178" s="16" t="s">
        <v>264</v>
      </c>
      <c r="BM178" s="194" t="s">
        <v>745</v>
      </c>
    </row>
    <row r="179" spans="1:65" s="2" customFormat="1" ht="24.2" customHeight="1">
      <c r="A179" s="34"/>
      <c r="B179" s="35"/>
      <c r="C179" s="216" t="s">
        <v>539</v>
      </c>
      <c r="D179" s="216" t="s">
        <v>289</v>
      </c>
      <c r="E179" s="217" t="s">
        <v>536</v>
      </c>
      <c r="F179" s="218" t="s">
        <v>537</v>
      </c>
      <c r="G179" s="219" t="s">
        <v>152</v>
      </c>
      <c r="H179" s="220">
        <v>2</v>
      </c>
      <c r="I179" s="221"/>
      <c r="J179" s="222">
        <f t="shared" si="30"/>
        <v>0</v>
      </c>
      <c r="K179" s="218" t="s">
        <v>153</v>
      </c>
      <c r="L179" s="37"/>
      <c r="M179" s="223" t="s">
        <v>1</v>
      </c>
      <c r="N179" s="224" t="s">
        <v>39</v>
      </c>
      <c r="O179" s="71"/>
      <c r="P179" s="192">
        <f t="shared" si="31"/>
        <v>0</v>
      </c>
      <c r="Q179" s="192">
        <v>0</v>
      </c>
      <c r="R179" s="192">
        <f t="shared" si="32"/>
        <v>0</v>
      </c>
      <c r="S179" s="192">
        <v>0</v>
      </c>
      <c r="T179" s="193">
        <f t="shared" si="3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4" t="s">
        <v>264</v>
      </c>
      <c r="AT179" s="194" t="s">
        <v>289</v>
      </c>
      <c r="AU179" s="194" t="s">
        <v>81</v>
      </c>
      <c r="AY179" s="16" t="s">
        <v>155</v>
      </c>
      <c r="BE179" s="118">
        <f t="shared" si="34"/>
        <v>0</v>
      </c>
      <c r="BF179" s="118">
        <f t="shared" si="35"/>
        <v>0</v>
      </c>
      <c r="BG179" s="118">
        <f t="shared" si="36"/>
        <v>0</v>
      </c>
      <c r="BH179" s="118">
        <f t="shared" si="37"/>
        <v>0</v>
      </c>
      <c r="BI179" s="118">
        <f t="shared" si="38"/>
        <v>0</v>
      </c>
      <c r="BJ179" s="16" t="s">
        <v>81</v>
      </c>
      <c r="BK179" s="118">
        <f t="shared" si="39"/>
        <v>0</v>
      </c>
      <c r="BL179" s="16" t="s">
        <v>264</v>
      </c>
      <c r="BM179" s="194" t="s">
        <v>746</v>
      </c>
    </row>
    <row r="180" spans="1:65" s="2" customFormat="1" ht="24.2" customHeight="1">
      <c r="A180" s="34"/>
      <c r="B180" s="35"/>
      <c r="C180" s="216" t="s">
        <v>506</v>
      </c>
      <c r="D180" s="216" t="s">
        <v>289</v>
      </c>
      <c r="E180" s="217" t="s">
        <v>544</v>
      </c>
      <c r="F180" s="218" t="s">
        <v>545</v>
      </c>
      <c r="G180" s="219" t="s">
        <v>240</v>
      </c>
      <c r="H180" s="220">
        <v>1</v>
      </c>
      <c r="I180" s="221"/>
      <c r="J180" s="222">
        <f t="shared" si="30"/>
        <v>0</v>
      </c>
      <c r="K180" s="218" t="s">
        <v>153</v>
      </c>
      <c r="L180" s="37"/>
      <c r="M180" s="223" t="s">
        <v>1</v>
      </c>
      <c r="N180" s="224" t="s">
        <v>39</v>
      </c>
      <c r="O180" s="71"/>
      <c r="P180" s="192">
        <f t="shared" si="31"/>
        <v>0</v>
      </c>
      <c r="Q180" s="192">
        <v>0</v>
      </c>
      <c r="R180" s="192">
        <f t="shared" si="32"/>
        <v>0</v>
      </c>
      <c r="S180" s="192">
        <v>0</v>
      </c>
      <c r="T180" s="193">
        <f t="shared" si="3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4" t="s">
        <v>264</v>
      </c>
      <c r="AT180" s="194" t="s">
        <v>289</v>
      </c>
      <c r="AU180" s="194" t="s">
        <v>81</v>
      </c>
      <c r="AY180" s="16" t="s">
        <v>155</v>
      </c>
      <c r="BE180" s="118">
        <f t="shared" si="34"/>
        <v>0</v>
      </c>
      <c r="BF180" s="118">
        <f t="shared" si="35"/>
        <v>0</v>
      </c>
      <c r="BG180" s="118">
        <f t="shared" si="36"/>
        <v>0</v>
      </c>
      <c r="BH180" s="118">
        <f t="shared" si="37"/>
        <v>0</v>
      </c>
      <c r="BI180" s="118">
        <f t="shared" si="38"/>
        <v>0</v>
      </c>
      <c r="BJ180" s="16" t="s">
        <v>81</v>
      </c>
      <c r="BK180" s="118">
        <f t="shared" si="39"/>
        <v>0</v>
      </c>
      <c r="BL180" s="16" t="s">
        <v>264</v>
      </c>
      <c r="BM180" s="194" t="s">
        <v>747</v>
      </c>
    </row>
    <row r="181" spans="1:65" s="2" customFormat="1" ht="24.2" customHeight="1">
      <c r="A181" s="34"/>
      <c r="B181" s="35"/>
      <c r="C181" s="216" t="s">
        <v>526</v>
      </c>
      <c r="D181" s="216" t="s">
        <v>289</v>
      </c>
      <c r="E181" s="217" t="s">
        <v>748</v>
      </c>
      <c r="F181" s="218" t="s">
        <v>749</v>
      </c>
      <c r="G181" s="219" t="s">
        <v>240</v>
      </c>
      <c r="H181" s="220">
        <v>0.5</v>
      </c>
      <c r="I181" s="221"/>
      <c r="J181" s="222">
        <f t="shared" si="30"/>
        <v>0</v>
      </c>
      <c r="K181" s="218" t="s">
        <v>153</v>
      </c>
      <c r="L181" s="37"/>
      <c r="M181" s="223" t="s">
        <v>1</v>
      </c>
      <c r="N181" s="224" t="s">
        <v>39</v>
      </c>
      <c r="O181" s="71"/>
      <c r="P181" s="192">
        <f t="shared" si="31"/>
        <v>0</v>
      </c>
      <c r="Q181" s="192">
        <v>0</v>
      </c>
      <c r="R181" s="192">
        <f t="shared" si="32"/>
        <v>0</v>
      </c>
      <c r="S181" s="192">
        <v>0</v>
      </c>
      <c r="T181" s="193">
        <f t="shared" si="3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4" t="s">
        <v>264</v>
      </c>
      <c r="AT181" s="194" t="s">
        <v>289</v>
      </c>
      <c r="AU181" s="194" t="s">
        <v>81</v>
      </c>
      <c r="AY181" s="16" t="s">
        <v>155</v>
      </c>
      <c r="BE181" s="118">
        <f t="shared" si="34"/>
        <v>0</v>
      </c>
      <c r="BF181" s="118">
        <f t="shared" si="35"/>
        <v>0</v>
      </c>
      <c r="BG181" s="118">
        <f t="shared" si="36"/>
        <v>0</v>
      </c>
      <c r="BH181" s="118">
        <f t="shared" si="37"/>
        <v>0</v>
      </c>
      <c r="BI181" s="118">
        <f t="shared" si="38"/>
        <v>0</v>
      </c>
      <c r="BJ181" s="16" t="s">
        <v>81</v>
      </c>
      <c r="BK181" s="118">
        <f t="shared" si="39"/>
        <v>0</v>
      </c>
      <c r="BL181" s="16" t="s">
        <v>264</v>
      </c>
      <c r="BM181" s="194" t="s">
        <v>750</v>
      </c>
    </row>
    <row r="182" spans="1:65" s="2" customFormat="1" ht="24.2" customHeight="1">
      <c r="A182" s="34"/>
      <c r="B182" s="35"/>
      <c r="C182" s="216" t="s">
        <v>461</v>
      </c>
      <c r="D182" s="216" t="s">
        <v>289</v>
      </c>
      <c r="E182" s="217" t="s">
        <v>751</v>
      </c>
      <c r="F182" s="218" t="s">
        <v>752</v>
      </c>
      <c r="G182" s="219" t="s">
        <v>240</v>
      </c>
      <c r="H182" s="220">
        <v>2</v>
      </c>
      <c r="I182" s="221"/>
      <c r="J182" s="222">
        <f t="shared" si="30"/>
        <v>0</v>
      </c>
      <c r="K182" s="218" t="s">
        <v>153</v>
      </c>
      <c r="L182" s="37"/>
      <c r="M182" s="223" t="s">
        <v>1</v>
      </c>
      <c r="N182" s="224" t="s">
        <v>39</v>
      </c>
      <c r="O182" s="71"/>
      <c r="P182" s="192">
        <f t="shared" si="31"/>
        <v>0</v>
      </c>
      <c r="Q182" s="192">
        <v>0</v>
      </c>
      <c r="R182" s="192">
        <f t="shared" si="32"/>
        <v>0</v>
      </c>
      <c r="S182" s="192">
        <v>0</v>
      </c>
      <c r="T182" s="193">
        <f t="shared" si="3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4" t="s">
        <v>264</v>
      </c>
      <c r="AT182" s="194" t="s">
        <v>289</v>
      </c>
      <c r="AU182" s="194" t="s">
        <v>81</v>
      </c>
      <c r="AY182" s="16" t="s">
        <v>155</v>
      </c>
      <c r="BE182" s="118">
        <f t="shared" si="34"/>
        <v>0</v>
      </c>
      <c r="BF182" s="118">
        <f t="shared" si="35"/>
        <v>0</v>
      </c>
      <c r="BG182" s="118">
        <f t="shared" si="36"/>
        <v>0</v>
      </c>
      <c r="BH182" s="118">
        <f t="shared" si="37"/>
        <v>0</v>
      </c>
      <c r="BI182" s="118">
        <f t="shared" si="38"/>
        <v>0</v>
      </c>
      <c r="BJ182" s="16" t="s">
        <v>81</v>
      </c>
      <c r="BK182" s="118">
        <f t="shared" si="39"/>
        <v>0</v>
      </c>
      <c r="BL182" s="16" t="s">
        <v>264</v>
      </c>
      <c r="BM182" s="194" t="s">
        <v>753</v>
      </c>
    </row>
    <row r="183" spans="1:65" s="12" customFormat="1" ht="25.9" customHeight="1">
      <c r="B183" s="200"/>
      <c r="C183" s="201"/>
      <c r="D183" s="202" t="s">
        <v>73</v>
      </c>
      <c r="E183" s="203" t="s">
        <v>108</v>
      </c>
      <c r="F183" s="203" t="s">
        <v>511</v>
      </c>
      <c r="G183" s="201"/>
      <c r="H183" s="201"/>
      <c r="I183" s="204"/>
      <c r="J183" s="205">
        <f>BK183</f>
        <v>0</v>
      </c>
      <c r="K183" s="201"/>
      <c r="L183" s="206"/>
      <c r="M183" s="207"/>
      <c r="N183" s="208"/>
      <c r="O183" s="208"/>
      <c r="P183" s="209">
        <f>SUM(P184:P187)</f>
        <v>0</v>
      </c>
      <c r="Q183" s="208"/>
      <c r="R183" s="209">
        <f>SUM(R184:R187)</f>
        <v>0</v>
      </c>
      <c r="S183" s="208"/>
      <c r="T183" s="210">
        <f>SUM(T184:T187)</f>
        <v>0</v>
      </c>
      <c r="AR183" s="211" t="s">
        <v>331</v>
      </c>
      <c r="AT183" s="212" t="s">
        <v>73</v>
      </c>
      <c r="AU183" s="212" t="s">
        <v>74</v>
      </c>
      <c r="AY183" s="211" t="s">
        <v>155</v>
      </c>
      <c r="BK183" s="213">
        <f>SUM(BK184:BK187)</f>
        <v>0</v>
      </c>
    </row>
    <row r="184" spans="1:65" s="2" customFormat="1" ht="24.2" customHeight="1">
      <c r="A184" s="34"/>
      <c r="B184" s="35"/>
      <c r="C184" s="216" t="s">
        <v>494</v>
      </c>
      <c r="D184" s="216" t="s">
        <v>289</v>
      </c>
      <c r="E184" s="217" t="s">
        <v>518</v>
      </c>
      <c r="F184" s="218" t="s">
        <v>519</v>
      </c>
      <c r="G184" s="219" t="s">
        <v>515</v>
      </c>
      <c r="H184" s="247"/>
      <c r="I184" s="221"/>
      <c r="J184" s="222">
        <f>ROUND(I184*H184,2)</f>
        <v>0</v>
      </c>
      <c r="K184" s="218" t="s">
        <v>153</v>
      </c>
      <c r="L184" s="37"/>
      <c r="M184" s="223" t="s">
        <v>1</v>
      </c>
      <c r="N184" s="224" t="s">
        <v>39</v>
      </c>
      <c r="O184" s="71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4" t="s">
        <v>156</v>
      </c>
      <c r="AT184" s="194" t="s">
        <v>289</v>
      </c>
      <c r="AU184" s="194" t="s">
        <v>81</v>
      </c>
      <c r="AY184" s="16" t="s">
        <v>155</v>
      </c>
      <c r="BE184" s="118">
        <f>IF(N184="základní",J184,0)</f>
        <v>0</v>
      </c>
      <c r="BF184" s="118">
        <f>IF(N184="snížená",J184,0)</f>
        <v>0</v>
      </c>
      <c r="BG184" s="118">
        <f>IF(N184="zákl. přenesená",J184,0)</f>
        <v>0</v>
      </c>
      <c r="BH184" s="118">
        <f>IF(N184="sníž. přenesená",J184,0)</f>
        <v>0</v>
      </c>
      <c r="BI184" s="118">
        <f>IF(N184="nulová",J184,0)</f>
        <v>0</v>
      </c>
      <c r="BJ184" s="16" t="s">
        <v>81</v>
      </c>
      <c r="BK184" s="118">
        <f>ROUND(I184*H184,2)</f>
        <v>0</v>
      </c>
      <c r="BL184" s="16" t="s">
        <v>156</v>
      </c>
      <c r="BM184" s="194" t="s">
        <v>754</v>
      </c>
    </row>
    <row r="185" spans="1:65" s="2" customFormat="1" ht="24.2" customHeight="1">
      <c r="A185" s="34"/>
      <c r="B185" s="35"/>
      <c r="C185" s="216" t="s">
        <v>481</v>
      </c>
      <c r="D185" s="216" t="s">
        <v>289</v>
      </c>
      <c r="E185" s="217" t="s">
        <v>513</v>
      </c>
      <c r="F185" s="218" t="s">
        <v>514</v>
      </c>
      <c r="G185" s="219" t="s">
        <v>515</v>
      </c>
      <c r="H185" s="247"/>
      <c r="I185" s="221"/>
      <c r="J185" s="222">
        <f>ROUND(I185*H185,2)</f>
        <v>0</v>
      </c>
      <c r="K185" s="218" t="s">
        <v>153</v>
      </c>
      <c r="L185" s="37"/>
      <c r="M185" s="223" t="s">
        <v>1</v>
      </c>
      <c r="N185" s="224" t="s">
        <v>39</v>
      </c>
      <c r="O185" s="71"/>
      <c r="P185" s="192">
        <f>O185*H185</f>
        <v>0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4" t="s">
        <v>156</v>
      </c>
      <c r="AT185" s="194" t="s">
        <v>289</v>
      </c>
      <c r="AU185" s="194" t="s">
        <v>81</v>
      </c>
      <c r="AY185" s="16" t="s">
        <v>155</v>
      </c>
      <c r="BE185" s="118">
        <f>IF(N185="základní",J185,0)</f>
        <v>0</v>
      </c>
      <c r="BF185" s="118">
        <f>IF(N185="snížená",J185,0)</f>
        <v>0</v>
      </c>
      <c r="BG185" s="118">
        <f>IF(N185="zákl. přenesená",J185,0)</f>
        <v>0</v>
      </c>
      <c r="BH185" s="118">
        <f>IF(N185="sníž. přenesená",J185,0)</f>
        <v>0</v>
      </c>
      <c r="BI185" s="118">
        <f>IF(N185="nulová",J185,0)</f>
        <v>0</v>
      </c>
      <c r="BJ185" s="16" t="s">
        <v>81</v>
      </c>
      <c r="BK185" s="118">
        <f>ROUND(I185*H185,2)</f>
        <v>0</v>
      </c>
      <c r="BL185" s="16" t="s">
        <v>156</v>
      </c>
      <c r="BM185" s="194" t="s">
        <v>755</v>
      </c>
    </row>
    <row r="186" spans="1:65" s="2" customFormat="1" ht="24.2" customHeight="1">
      <c r="A186" s="34"/>
      <c r="B186" s="35"/>
      <c r="C186" s="216" t="s">
        <v>233</v>
      </c>
      <c r="D186" s="216" t="s">
        <v>289</v>
      </c>
      <c r="E186" s="217" t="s">
        <v>522</v>
      </c>
      <c r="F186" s="218" t="s">
        <v>523</v>
      </c>
      <c r="G186" s="219" t="s">
        <v>515</v>
      </c>
      <c r="H186" s="247"/>
      <c r="I186" s="221"/>
      <c r="J186" s="222">
        <f>ROUND(I186*H186,2)</f>
        <v>0</v>
      </c>
      <c r="K186" s="218" t="s">
        <v>153</v>
      </c>
      <c r="L186" s="37"/>
      <c r="M186" s="223" t="s">
        <v>1</v>
      </c>
      <c r="N186" s="224" t="s">
        <v>39</v>
      </c>
      <c r="O186" s="71"/>
      <c r="P186" s="192">
        <f>O186*H186</f>
        <v>0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4" t="s">
        <v>156</v>
      </c>
      <c r="AT186" s="194" t="s">
        <v>289</v>
      </c>
      <c r="AU186" s="194" t="s">
        <v>81</v>
      </c>
      <c r="AY186" s="16" t="s">
        <v>155</v>
      </c>
      <c r="BE186" s="118">
        <f>IF(N186="základní",J186,0)</f>
        <v>0</v>
      </c>
      <c r="BF186" s="118">
        <f>IF(N186="snížená",J186,0)</f>
        <v>0</v>
      </c>
      <c r="BG186" s="118">
        <f>IF(N186="zákl. přenesená",J186,0)</f>
        <v>0</v>
      </c>
      <c r="BH186" s="118">
        <f>IF(N186="sníž. přenesená",J186,0)</f>
        <v>0</v>
      </c>
      <c r="BI186" s="118">
        <f>IF(N186="nulová",J186,0)</f>
        <v>0</v>
      </c>
      <c r="BJ186" s="16" t="s">
        <v>81</v>
      </c>
      <c r="BK186" s="118">
        <f>ROUND(I186*H186,2)</f>
        <v>0</v>
      </c>
      <c r="BL186" s="16" t="s">
        <v>156</v>
      </c>
      <c r="BM186" s="194" t="s">
        <v>756</v>
      </c>
    </row>
    <row r="187" spans="1:65" s="2" customFormat="1" ht="19.5">
      <c r="A187" s="34"/>
      <c r="B187" s="35"/>
      <c r="C187" s="36"/>
      <c r="D187" s="195" t="s">
        <v>158</v>
      </c>
      <c r="E187" s="36"/>
      <c r="F187" s="196" t="s">
        <v>525</v>
      </c>
      <c r="G187" s="36"/>
      <c r="H187" s="36"/>
      <c r="I187" s="197"/>
      <c r="J187" s="36"/>
      <c r="K187" s="36"/>
      <c r="L187" s="37"/>
      <c r="M187" s="253"/>
      <c r="N187" s="254"/>
      <c r="O187" s="250"/>
      <c r="P187" s="250"/>
      <c r="Q187" s="250"/>
      <c r="R187" s="250"/>
      <c r="S187" s="250"/>
      <c r="T187" s="25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6" t="s">
        <v>158</v>
      </c>
      <c r="AU187" s="16" t="s">
        <v>81</v>
      </c>
    </row>
    <row r="188" spans="1:65" s="2" customFormat="1" ht="6.95" customHeight="1">
      <c r="A188" s="34"/>
      <c r="B188" s="54"/>
      <c r="C188" s="55"/>
      <c r="D188" s="55"/>
      <c r="E188" s="55"/>
      <c r="F188" s="55"/>
      <c r="G188" s="55"/>
      <c r="H188" s="55"/>
      <c r="I188" s="55"/>
      <c r="J188" s="55"/>
      <c r="K188" s="55"/>
      <c r="L188" s="37"/>
      <c r="M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</row>
  </sheetData>
  <sheetProtection algorithmName="SHA-512" hashValue="2xh+gIxXLZyET6Wv3UAvzxq/zDVWGJyJk0cl5RzhjHbEyOpZ4XgN5qH2PhdZSf4yQHEf+911eTBBj+EC/bFu+g==" saltValue="rPgY0zj+87zvXgiooWjEbk/akXWdsGdGgQZNnnL5LKuO12naw96BLAYkF0VkUsuqS5xX5v1MM89FClUUuRppdw==" spinCount="100000" sheet="1" objects="1" scenarios="1" formatColumns="0" formatRows="0" autoFilter="0"/>
  <autoFilter ref="C125:K187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103</v>
      </c>
    </row>
    <row r="3" spans="1:46" s="1" customFormat="1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83</v>
      </c>
    </row>
    <row r="4" spans="1:46" s="1" customFormat="1" ht="24.95" customHeight="1">
      <c r="B4" s="19"/>
      <c r="D4" s="125" t="s">
        <v>119</v>
      </c>
      <c r="L4" s="19"/>
      <c r="M4" s="12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27" t="s">
        <v>16</v>
      </c>
      <c r="L6" s="19"/>
    </row>
    <row r="7" spans="1:46" s="1" customFormat="1" ht="16.5" customHeight="1">
      <c r="B7" s="19"/>
      <c r="E7" s="306" t="str">
        <f>'Rekapitulace stavby'!K6</f>
        <v>Oprava osvětlení žst. Horka na Moravě, Řepčín, Olomouc - Město</v>
      </c>
      <c r="F7" s="307"/>
      <c r="G7" s="307"/>
      <c r="H7" s="307"/>
      <c r="L7" s="19"/>
    </row>
    <row r="8" spans="1:46" s="1" customFormat="1" ht="12" customHeight="1">
      <c r="B8" s="19"/>
      <c r="D8" s="127" t="s">
        <v>120</v>
      </c>
      <c r="L8" s="19"/>
    </row>
    <row r="9" spans="1:46" s="2" customFormat="1" ht="16.5" customHeight="1">
      <c r="A9" s="34"/>
      <c r="B9" s="37"/>
      <c r="C9" s="34"/>
      <c r="D9" s="34"/>
      <c r="E9" s="306" t="s">
        <v>757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7"/>
      <c r="C10" s="34"/>
      <c r="D10" s="127" t="s">
        <v>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7"/>
      <c r="C11" s="34"/>
      <c r="D11" s="34"/>
      <c r="E11" s="309" t="s">
        <v>758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7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7"/>
      <c r="C13" s="34"/>
      <c r="D13" s="127" t="s">
        <v>18</v>
      </c>
      <c r="E13" s="34"/>
      <c r="F13" s="110" t="s">
        <v>1</v>
      </c>
      <c r="G13" s="34"/>
      <c r="H13" s="34"/>
      <c r="I13" s="127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7"/>
      <c r="C14" s="34"/>
      <c r="D14" s="127" t="s">
        <v>20</v>
      </c>
      <c r="E14" s="34"/>
      <c r="F14" s="110" t="s">
        <v>21</v>
      </c>
      <c r="G14" s="34"/>
      <c r="H14" s="34"/>
      <c r="I14" s="127" t="s">
        <v>22</v>
      </c>
      <c r="J14" s="128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7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7"/>
      <c r="C16" s="34"/>
      <c r="D16" s="127" t="s">
        <v>23</v>
      </c>
      <c r="E16" s="34"/>
      <c r="F16" s="34"/>
      <c r="G16" s="34"/>
      <c r="H16" s="34"/>
      <c r="I16" s="127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7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7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7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7"/>
      <c r="C19" s="34"/>
      <c r="D19" s="127" t="s">
        <v>26</v>
      </c>
      <c r="E19" s="34"/>
      <c r="F19" s="34"/>
      <c r="G19" s="34"/>
      <c r="H19" s="34"/>
      <c r="I19" s="127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7"/>
      <c r="C20" s="34"/>
      <c r="D20" s="34"/>
      <c r="E20" s="310" t="str">
        <f>'Rekapitulace stavby'!E14</f>
        <v>Vyplň údaj</v>
      </c>
      <c r="F20" s="311"/>
      <c r="G20" s="311"/>
      <c r="H20" s="311"/>
      <c r="I20" s="127" t="s">
        <v>25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7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7"/>
      <c r="C22" s="34"/>
      <c r="D22" s="127" t="s">
        <v>28</v>
      </c>
      <c r="E22" s="34"/>
      <c r="F22" s="34"/>
      <c r="G22" s="34"/>
      <c r="H22" s="34"/>
      <c r="I22" s="127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7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7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7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7"/>
      <c r="C25" s="34"/>
      <c r="D25" s="127" t="s">
        <v>30</v>
      </c>
      <c r="E25" s="34"/>
      <c r="F25" s="34"/>
      <c r="G25" s="34"/>
      <c r="H25" s="34"/>
      <c r="I25" s="127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7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7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7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7"/>
      <c r="C28" s="34"/>
      <c r="D28" s="127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9"/>
      <c r="B29" s="130"/>
      <c r="C29" s="129"/>
      <c r="D29" s="129"/>
      <c r="E29" s="312" t="s">
        <v>1</v>
      </c>
      <c r="F29" s="312"/>
      <c r="G29" s="312"/>
      <c r="H29" s="312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2" customFormat="1" ht="6.95" customHeight="1">
      <c r="A30" s="34"/>
      <c r="B30" s="37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7"/>
      <c r="C31" s="34"/>
      <c r="D31" s="132"/>
      <c r="E31" s="132"/>
      <c r="F31" s="132"/>
      <c r="G31" s="132"/>
      <c r="H31" s="132"/>
      <c r="I31" s="132"/>
      <c r="J31" s="132"/>
      <c r="K31" s="132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7"/>
      <c r="C32" s="34"/>
      <c r="D32" s="133" t="s">
        <v>34</v>
      </c>
      <c r="E32" s="34"/>
      <c r="F32" s="34"/>
      <c r="G32" s="34"/>
      <c r="H32" s="34"/>
      <c r="I32" s="34"/>
      <c r="J32" s="134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7"/>
      <c r="C33" s="34"/>
      <c r="D33" s="132"/>
      <c r="E33" s="132"/>
      <c r="F33" s="132"/>
      <c r="G33" s="132"/>
      <c r="H33" s="132"/>
      <c r="I33" s="132"/>
      <c r="J33" s="132"/>
      <c r="K33" s="132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7"/>
      <c r="C34" s="34"/>
      <c r="D34" s="34"/>
      <c r="E34" s="34"/>
      <c r="F34" s="135" t="s">
        <v>36</v>
      </c>
      <c r="G34" s="34"/>
      <c r="H34" s="34"/>
      <c r="I34" s="135" t="s">
        <v>35</v>
      </c>
      <c r="J34" s="135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7"/>
      <c r="C35" s="34"/>
      <c r="D35" s="136" t="s">
        <v>38</v>
      </c>
      <c r="E35" s="127" t="s">
        <v>39</v>
      </c>
      <c r="F35" s="137">
        <f>ROUND((SUM(BE121:BE154)),  2)</f>
        <v>0</v>
      </c>
      <c r="G35" s="34"/>
      <c r="H35" s="34"/>
      <c r="I35" s="138">
        <v>0.21</v>
      </c>
      <c r="J35" s="137">
        <f>ROUND(((SUM(BE121:BE154))*I35),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7"/>
      <c r="C36" s="34"/>
      <c r="D36" s="34"/>
      <c r="E36" s="127" t="s">
        <v>40</v>
      </c>
      <c r="F36" s="137">
        <f>ROUND((SUM(BF121:BF154)),  2)</f>
        <v>0</v>
      </c>
      <c r="G36" s="34"/>
      <c r="H36" s="34"/>
      <c r="I36" s="138">
        <v>0.15</v>
      </c>
      <c r="J36" s="137">
        <f>ROUND(((SUM(BF121:BF154))*I36),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7"/>
      <c r="C37" s="34"/>
      <c r="D37" s="34"/>
      <c r="E37" s="127" t="s">
        <v>41</v>
      </c>
      <c r="F37" s="137">
        <f>ROUND((SUM(BG121:BG154)),  2)</f>
        <v>0</v>
      </c>
      <c r="G37" s="34"/>
      <c r="H37" s="34"/>
      <c r="I37" s="138">
        <v>0.21</v>
      </c>
      <c r="J37" s="13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7"/>
      <c r="C38" s="34"/>
      <c r="D38" s="34"/>
      <c r="E38" s="127" t="s">
        <v>42</v>
      </c>
      <c r="F38" s="137">
        <f>ROUND((SUM(BH121:BH154)),  2)</f>
        <v>0</v>
      </c>
      <c r="G38" s="34"/>
      <c r="H38" s="34"/>
      <c r="I38" s="138">
        <v>0.15</v>
      </c>
      <c r="J38" s="13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7"/>
      <c r="C39" s="34"/>
      <c r="D39" s="34"/>
      <c r="E39" s="127" t="s">
        <v>43</v>
      </c>
      <c r="F39" s="137">
        <f>ROUND((SUM(BI121:BI154)),  2)</f>
        <v>0</v>
      </c>
      <c r="G39" s="34"/>
      <c r="H39" s="34"/>
      <c r="I39" s="138">
        <v>0</v>
      </c>
      <c r="J39" s="13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7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7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7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7"/>
      <c r="C61" s="34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7"/>
      <c r="C65" s="34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7"/>
      <c r="C76" s="34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2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3" t="str">
        <f>E7</f>
        <v>Oprava osvětlení žst. Horka na Moravě, Řepčín, Olomouc - Město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0"/>
      <c r="C86" s="28" t="s">
        <v>120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4"/>
      <c r="B87" s="35"/>
      <c r="C87" s="36"/>
      <c r="D87" s="36"/>
      <c r="E87" s="313" t="s">
        <v>757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8" t="s">
        <v>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3.1 - Rozvody NN</v>
      </c>
      <c r="F89" s="315"/>
      <c r="G89" s="315"/>
      <c r="H89" s="31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8" t="s">
        <v>20</v>
      </c>
      <c r="D91" s="36"/>
      <c r="E91" s="36"/>
      <c r="F91" s="26" t="str">
        <f>F14</f>
        <v xml:space="preserve"> </v>
      </c>
      <c r="G91" s="36"/>
      <c r="H91" s="36"/>
      <c r="I91" s="28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8" t="s">
        <v>23</v>
      </c>
      <c r="D93" s="36"/>
      <c r="E93" s="36"/>
      <c r="F93" s="26" t="str">
        <f>E17</f>
        <v xml:space="preserve"> </v>
      </c>
      <c r="G93" s="36"/>
      <c r="H93" s="36"/>
      <c r="I93" s="28" t="s">
        <v>28</v>
      </c>
      <c r="J93" s="31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8" t="s">
        <v>26</v>
      </c>
      <c r="D94" s="36"/>
      <c r="E94" s="36"/>
      <c r="F94" s="26" t="str">
        <f>IF(E20="","",E20)</f>
        <v>Vyplň údaj</v>
      </c>
      <c r="G94" s="36"/>
      <c r="H94" s="36"/>
      <c r="I94" s="28" t="s">
        <v>30</v>
      </c>
      <c r="J94" s="31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7" t="s">
        <v>125</v>
      </c>
      <c r="D96" s="122"/>
      <c r="E96" s="122"/>
      <c r="F96" s="122"/>
      <c r="G96" s="122"/>
      <c r="H96" s="122"/>
      <c r="I96" s="122"/>
      <c r="J96" s="158" t="s">
        <v>126</v>
      </c>
      <c r="K96" s="122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9" t="s">
        <v>127</v>
      </c>
      <c r="D98" s="36"/>
      <c r="E98" s="36"/>
      <c r="F98" s="36"/>
      <c r="G98" s="36"/>
      <c r="H98" s="36"/>
      <c r="I98" s="36"/>
      <c r="J98" s="84">
        <f>J121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128</v>
      </c>
    </row>
    <row r="99" spans="1:47" s="9" customFormat="1" ht="24.95" hidden="1" customHeight="1">
      <c r="B99" s="160"/>
      <c r="C99" s="161"/>
      <c r="D99" s="162" t="s">
        <v>134</v>
      </c>
      <c r="E99" s="163"/>
      <c r="F99" s="163"/>
      <c r="G99" s="163"/>
      <c r="H99" s="163"/>
      <c r="I99" s="163"/>
      <c r="J99" s="164">
        <f>J135</f>
        <v>0</v>
      </c>
      <c r="K99" s="161"/>
      <c r="L99" s="165"/>
    </row>
    <row r="100" spans="1:47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ht="11.25" hidden="1"/>
    <row r="103" spans="1:47" ht="11.25" hidden="1"/>
    <row r="104" spans="1:47" ht="11.25" hidden="1"/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13" t="str">
        <f>E7</f>
        <v>Oprava osvětlení žst. Horka na Moravě, Řepčín, Olomouc - Město</v>
      </c>
      <c r="F109" s="314"/>
      <c r="G109" s="314"/>
      <c r="H109" s="31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120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16.5" customHeight="1">
      <c r="A111" s="34"/>
      <c r="B111" s="35"/>
      <c r="C111" s="36"/>
      <c r="D111" s="36"/>
      <c r="E111" s="313" t="s">
        <v>757</v>
      </c>
      <c r="F111" s="315"/>
      <c r="G111" s="315"/>
      <c r="H111" s="31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122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E11</f>
        <v>3.1 - Rozvody NN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20</v>
      </c>
      <c r="D115" s="36"/>
      <c r="E115" s="36"/>
      <c r="F115" s="26" t="str">
        <f>F14</f>
        <v xml:space="preserve"> </v>
      </c>
      <c r="G115" s="36"/>
      <c r="H115" s="36"/>
      <c r="I115" s="28" t="s">
        <v>22</v>
      </c>
      <c r="J115" s="66">
        <f>IF(J14="","",J14)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8" t="s">
        <v>23</v>
      </c>
      <c r="D117" s="36"/>
      <c r="E117" s="36"/>
      <c r="F117" s="26" t="str">
        <f>E17</f>
        <v xml:space="preserve"> </v>
      </c>
      <c r="G117" s="36"/>
      <c r="H117" s="36"/>
      <c r="I117" s="28" t="s">
        <v>28</v>
      </c>
      <c r="J117" s="31" t="str">
        <f>E23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26</v>
      </c>
      <c r="D118" s="36"/>
      <c r="E118" s="36"/>
      <c r="F118" s="26" t="str">
        <f>IF(E20="","",E20)</f>
        <v>Vyplň údaj</v>
      </c>
      <c r="G118" s="36"/>
      <c r="H118" s="36"/>
      <c r="I118" s="28" t="s">
        <v>30</v>
      </c>
      <c r="J118" s="31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1"/>
      <c r="B120" s="172"/>
      <c r="C120" s="173" t="s">
        <v>137</v>
      </c>
      <c r="D120" s="174" t="s">
        <v>59</v>
      </c>
      <c r="E120" s="174" t="s">
        <v>55</v>
      </c>
      <c r="F120" s="174" t="s">
        <v>56</v>
      </c>
      <c r="G120" s="174" t="s">
        <v>138</v>
      </c>
      <c r="H120" s="174" t="s">
        <v>139</v>
      </c>
      <c r="I120" s="174" t="s">
        <v>140</v>
      </c>
      <c r="J120" s="174" t="s">
        <v>126</v>
      </c>
      <c r="K120" s="175" t="s">
        <v>141</v>
      </c>
      <c r="L120" s="176"/>
      <c r="M120" s="75" t="s">
        <v>1</v>
      </c>
      <c r="N120" s="76" t="s">
        <v>38</v>
      </c>
      <c r="O120" s="76" t="s">
        <v>142</v>
      </c>
      <c r="P120" s="76" t="s">
        <v>143</v>
      </c>
      <c r="Q120" s="76" t="s">
        <v>144</v>
      </c>
      <c r="R120" s="76" t="s">
        <v>145</v>
      </c>
      <c r="S120" s="76" t="s">
        <v>146</v>
      </c>
      <c r="T120" s="77" t="s">
        <v>147</v>
      </c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/>
    </row>
    <row r="121" spans="1:65" s="2" customFormat="1" ht="22.9" customHeight="1">
      <c r="A121" s="34"/>
      <c r="B121" s="35"/>
      <c r="C121" s="82" t="s">
        <v>148</v>
      </c>
      <c r="D121" s="36"/>
      <c r="E121" s="36"/>
      <c r="F121" s="36"/>
      <c r="G121" s="36"/>
      <c r="H121" s="36"/>
      <c r="I121" s="36"/>
      <c r="J121" s="177">
        <f>BK121</f>
        <v>0</v>
      </c>
      <c r="K121" s="36"/>
      <c r="L121" s="37"/>
      <c r="M121" s="78"/>
      <c r="N121" s="178"/>
      <c r="O121" s="79"/>
      <c r="P121" s="179">
        <f>P122+SUM(P123:P135)</f>
        <v>0</v>
      </c>
      <c r="Q121" s="79"/>
      <c r="R121" s="179">
        <f>R122+SUM(R123:R135)</f>
        <v>0</v>
      </c>
      <c r="S121" s="79"/>
      <c r="T121" s="180">
        <f>T122+SUM(T123:T135)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73</v>
      </c>
      <c r="AU121" s="16" t="s">
        <v>128</v>
      </c>
      <c r="BK121" s="181">
        <f>BK122+SUM(BK123:BK135)</f>
        <v>0</v>
      </c>
    </row>
    <row r="122" spans="1:65" s="2" customFormat="1" ht="24.2" customHeight="1">
      <c r="A122" s="34"/>
      <c r="B122" s="35"/>
      <c r="C122" s="182" t="s">
        <v>81</v>
      </c>
      <c r="D122" s="182" t="s">
        <v>149</v>
      </c>
      <c r="E122" s="183" t="s">
        <v>200</v>
      </c>
      <c r="F122" s="184" t="s">
        <v>201</v>
      </c>
      <c r="G122" s="185" t="s">
        <v>202</v>
      </c>
      <c r="H122" s="186">
        <v>56</v>
      </c>
      <c r="I122" s="187"/>
      <c r="J122" s="188">
        <f t="shared" ref="J122:J127" si="0">ROUND(I122*H122,2)</f>
        <v>0</v>
      </c>
      <c r="K122" s="184" t="s">
        <v>759</v>
      </c>
      <c r="L122" s="189"/>
      <c r="M122" s="190" t="s">
        <v>1</v>
      </c>
      <c r="N122" s="191" t="s">
        <v>39</v>
      </c>
      <c r="O122" s="71"/>
      <c r="P122" s="192">
        <f t="shared" ref="P122:P127" si="1">O122*H122</f>
        <v>0</v>
      </c>
      <c r="Q122" s="192">
        <v>0</v>
      </c>
      <c r="R122" s="192">
        <f t="shared" ref="R122:R127" si="2">Q122*H122</f>
        <v>0</v>
      </c>
      <c r="S122" s="192">
        <v>0</v>
      </c>
      <c r="T122" s="193">
        <f t="shared" ref="T122:T127" si="3"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4" t="s">
        <v>154</v>
      </c>
      <c r="AT122" s="194" t="s">
        <v>149</v>
      </c>
      <c r="AU122" s="194" t="s">
        <v>74</v>
      </c>
      <c r="AY122" s="16" t="s">
        <v>155</v>
      </c>
      <c r="BE122" s="118">
        <f t="shared" ref="BE122:BE127" si="4">IF(N122="základní",J122,0)</f>
        <v>0</v>
      </c>
      <c r="BF122" s="118">
        <f t="shared" ref="BF122:BF127" si="5">IF(N122="snížená",J122,0)</f>
        <v>0</v>
      </c>
      <c r="BG122" s="118">
        <f t="shared" ref="BG122:BG127" si="6">IF(N122="zákl. přenesená",J122,0)</f>
        <v>0</v>
      </c>
      <c r="BH122" s="118">
        <f t="shared" ref="BH122:BH127" si="7">IF(N122="sníž. přenesená",J122,0)</f>
        <v>0</v>
      </c>
      <c r="BI122" s="118">
        <f t="shared" ref="BI122:BI127" si="8">IF(N122="nulová",J122,0)</f>
        <v>0</v>
      </c>
      <c r="BJ122" s="16" t="s">
        <v>81</v>
      </c>
      <c r="BK122" s="118">
        <f t="shared" ref="BK122:BK127" si="9">ROUND(I122*H122,2)</f>
        <v>0</v>
      </c>
      <c r="BL122" s="16" t="s">
        <v>156</v>
      </c>
      <c r="BM122" s="194" t="s">
        <v>760</v>
      </c>
    </row>
    <row r="123" spans="1:65" s="2" customFormat="1" ht="24.2" customHeight="1">
      <c r="A123" s="34"/>
      <c r="B123" s="35"/>
      <c r="C123" s="182" t="s">
        <v>83</v>
      </c>
      <c r="D123" s="182" t="s">
        <v>149</v>
      </c>
      <c r="E123" s="183" t="s">
        <v>205</v>
      </c>
      <c r="F123" s="184" t="s">
        <v>206</v>
      </c>
      <c r="G123" s="185" t="s">
        <v>152</v>
      </c>
      <c r="H123" s="186">
        <v>28</v>
      </c>
      <c r="I123" s="187"/>
      <c r="J123" s="188">
        <f t="shared" si="0"/>
        <v>0</v>
      </c>
      <c r="K123" s="184" t="s">
        <v>759</v>
      </c>
      <c r="L123" s="189"/>
      <c r="M123" s="190" t="s">
        <v>1</v>
      </c>
      <c r="N123" s="191" t="s">
        <v>39</v>
      </c>
      <c r="O123" s="71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4" t="s">
        <v>154</v>
      </c>
      <c r="AT123" s="194" t="s">
        <v>149</v>
      </c>
      <c r="AU123" s="194" t="s">
        <v>74</v>
      </c>
      <c r="AY123" s="16" t="s">
        <v>155</v>
      </c>
      <c r="BE123" s="118">
        <f t="shared" si="4"/>
        <v>0</v>
      </c>
      <c r="BF123" s="118">
        <f t="shared" si="5"/>
        <v>0</v>
      </c>
      <c r="BG123" s="118">
        <f t="shared" si="6"/>
        <v>0</v>
      </c>
      <c r="BH123" s="118">
        <f t="shared" si="7"/>
        <v>0</v>
      </c>
      <c r="BI123" s="118">
        <f t="shared" si="8"/>
        <v>0</v>
      </c>
      <c r="BJ123" s="16" t="s">
        <v>81</v>
      </c>
      <c r="BK123" s="118">
        <f t="shared" si="9"/>
        <v>0</v>
      </c>
      <c r="BL123" s="16" t="s">
        <v>156</v>
      </c>
      <c r="BM123" s="194" t="s">
        <v>761</v>
      </c>
    </row>
    <row r="124" spans="1:65" s="2" customFormat="1" ht="24.2" customHeight="1">
      <c r="A124" s="34"/>
      <c r="B124" s="35"/>
      <c r="C124" s="182" t="s">
        <v>217</v>
      </c>
      <c r="D124" s="182" t="s">
        <v>149</v>
      </c>
      <c r="E124" s="183" t="s">
        <v>218</v>
      </c>
      <c r="F124" s="184" t="s">
        <v>219</v>
      </c>
      <c r="G124" s="185" t="s">
        <v>202</v>
      </c>
      <c r="H124" s="186">
        <v>30</v>
      </c>
      <c r="I124" s="187"/>
      <c r="J124" s="188">
        <f t="shared" si="0"/>
        <v>0</v>
      </c>
      <c r="K124" s="184" t="s">
        <v>759</v>
      </c>
      <c r="L124" s="189"/>
      <c r="M124" s="190" t="s">
        <v>1</v>
      </c>
      <c r="N124" s="191" t="s">
        <v>39</v>
      </c>
      <c r="O124" s="71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4" t="s">
        <v>154</v>
      </c>
      <c r="AT124" s="194" t="s">
        <v>149</v>
      </c>
      <c r="AU124" s="194" t="s">
        <v>74</v>
      </c>
      <c r="AY124" s="16" t="s">
        <v>155</v>
      </c>
      <c r="BE124" s="118">
        <f t="shared" si="4"/>
        <v>0</v>
      </c>
      <c r="BF124" s="118">
        <f t="shared" si="5"/>
        <v>0</v>
      </c>
      <c r="BG124" s="118">
        <f t="shared" si="6"/>
        <v>0</v>
      </c>
      <c r="BH124" s="118">
        <f t="shared" si="7"/>
        <v>0</v>
      </c>
      <c r="BI124" s="118">
        <f t="shared" si="8"/>
        <v>0</v>
      </c>
      <c r="BJ124" s="16" t="s">
        <v>81</v>
      </c>
      <c r="BK124" s="118">
        <f t="shared" si="9"/>
        <v>0</v>
      </c>
      <c r="BL124" s="16" t="s">
        <v>156</v>
      </c>
      <c r="BM124" s="194" t="s">
        <v>762</v>
      </c>
    </row>
    <row r="125" spans="1:65" s="2" customFormat="1" ht="24.2" customHeight="1">
      <c r="A125" s="34"/>
      <c r="B125" s="35"/>
      <c r="C125" s="182" t="s">
        <v>156</v>
      </c>
      <c r="D125" s="182" t="s">
        <v>149</v>
      </c>
      <c r="E125" s="183" t="s">
        <v>763</v>
      </c>
      <c r="F125" s="184" t="s">
        <v>764</v>
      </c>
      <c r="G125" s="185" t="s">
        <v>202</v>
      </c>
      <c r="H125" s="186">
        <v>40</v>
      </c>
      <c r="I125" s="187"/>
      <c r="J125" s="188">
        <f t="shared" si="0"/>
        <v>0</v>
      </c>
      <c r="K125" s="184" t="s">
        <v>759</v>
      </c>
      <c r="L125" s="189"/>
      <c r="M125" s="190" t="s">
        <v>1</v>
      </c>
      <c r="N125" s="191" t="s">
        <v>39</v>
      </c>
      <c r="O125" s="71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4" t="s">
        <v>154</v>
      </c>
      <c r="AT125" s="194" t="s">
        <v>149</v>
      </c>
      <c r="AU125" s="194" t="s">
        <v>74</v>
      </c>
      <c r="AY125" s="16" t="s">
        <v>155</v>
      </c>
      <c r="BE125" s="118">
        <f t="shared" si="4"/>
        <v>0</v>
      </c>
      <c r="BF125" s="118">
        <f t="shared" si="5"/>
        <v>0</v>
      </c>
      <c r="BG125" s="118">
        <f t="shared" si="6"/>
        <v>0</v>
      </c>
      <c r="BH125" s="118">
        <f t="shared" si="7"/>
        <v>0</v>
      </c>
      <c r="BI125" s="118">
        <f t="shared" si="8"/>
        <v>0</v>
      </c>
      <c r="BJ125" s="16" t="s">
        <v>81</v>
      </c>
      <c r="BK125" s="118">
        <f t="shared" si="9"/>
        <v>0</v>
      </c>
      <c r="BL125" s="16" t="s">
        <v>156</v>
      </c>
      <c r="BM125" s="194" t="s">
        <v>765</v>
      </c>
    </row>
    <row r="126" spans="1:65" s="2" customFormat="1" ht="24.2" customHeight="1">
      <c r="A126" s="34"/>
      <c r="B126" s="35"/>
      <c r="C126" s="182" t="s">
        <v>331</v>
      </c>
      <c r="D126" s="182" t="s">
        <v>149</v>
      </c>
      <c r="E126" s="183" t="s">
        <v>243</v>
      </c>
      <c r="F126" s="184" t="s">
        <v>244</v>
      </c>
      <c r="G126" s="185" t="s">
        <v>202</v>
      </c>
      <c r="H126" s="186">
        <v>12</v>
      </c>
      <c r="I126" s="187"/>
      <c r="J126" s="188">
        <f t="shared" si="0"/>
        <v>0</v>
      </c>
      <c r="K126" s="184" t="s">
        <v>759</v>
      </c>
      <c r="L126" s="189"/>
      <c r="M126" s="190" t="s">
        <v>1</v>
      </c>
      <c r="N126" s="191" t="s">
        <v>39</v>
      </c>
      <c r="O126" s="71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4" t="s">
        <v>154</v>
      </c>
      <c r="AT126" s="194" t="s">
        <v>149</v>
      </c>
      <c r="AU126" s="194" t="s">
        <v>74</v>
      </c>
      <c r="AY126" s="16" t="s">
        <v>155</v>
      </c>
      <c r="BE126" s="118">
        <f t="shared" si="4"/>
        <v>0</v>
      </c>
      <c r="BF126" s="118">
        <f t="shared" si="5"/>
        <v>0</v>
      </c>
      <c r="BG126" s="118">
        <f t="shared" si="6"/>
        <v>0</v>
      </c>
      <c r="BH126" s="118">
        <f t="shared" si="7"/>
        <v>0</v>
      </c>
      <c r="BI126" s="118">
        <f t="shared" si="8"/>
        <v>0</v>
      </c>
      <c r="BJ126" s="16" t="s">
        <v>81</v>
      </c>
      <c r="BK126" s="118">
        <f t="shared" si="9"/>
        <v>0</v>
      </c>
      <c r="BL126" s="16" t="s">
        <v>156</v>
      </c>
      <c r="BM126" s="194" t="s">
        <v>766</v>
      </c>
    </row>
    <row r="127" spans="1:65" s="2" customFormat="1" ht="49.15" customHeight="1">
      <c r="A127" s="34"/>
      <c r="B127" s="35"/>
      <c r="C127" s="182" t="s">
        <v>681</v>
      </c>
      <c r="D127" s="182" t="s">
        <v>149</v>
      </c>
      <c r="E127" s="183" t="s">
        <v>190</v>
      </c>
      <c r="F127" s="184" t="s">
        <v>191</v>
      </c>
      <c r="G127" s="185" t="s">
        <v>152</v>
      </c>
      <c r="H127" s="186">
        <v>1</v>
      </c>
      <c r="I127" s="187"/>
      <c r="J127" s="188">
        <f t="shared" si="0"/>
        <v>0</v>
      </c>
      <c r="K127" s="184" t="s">
        <v>759</v>
      </c>
      <c r="L127" s="189"/>
      <c r="M127" s="190" t="s">
        <v>1</v>
      </c>
      <c r="N127" s="191" t="s">
        <v>39</v>
      </c>
      <c r="O127" s="71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4" t="s">
        <v>162</v>
      </c>
      <c r="AT127" s="194" t="s">
        <v>149</v>
      </c>
      <c r="AU127" s="194" t="s">
        <v>74</v>
      </c>
      <c r="AY127" s="16" t="s">
        <v>155</v>
      </c>
      <c r="BE127" s="118">
        <f t="shared" si="4"/>
        <v>0</v>
      </c>
      <c r="BF127" s="118">
        <f t="shared" si="5"/>
        <v>0</v>
      </c>
      <c r="BG127" s="118">
        <f t="shared" si="6"/>
        <v>0</v>
      </c>
      <c r="BH127" s="118">
        <f t="shared" si="7"/>
        <v>0</v>
      </c>
      <c r="BI127" s="118">
        <f t="shared" si="8"/>
        <v>0</v>
      </c>
      <c r="BJ127" s="16" t="s">
        <v>81</v>
      </c>
      <c r="BK127" s="118">
        <f t="shared" si="9"/>
        <v>0</v>
      </c>
      <c r="BL127" s="16" t="s">
        <v>162</v>
      </c>
      <c r="BM127" s="194" t="s">
        <v>767</v>
      </c>
    </row>
    <row r="128" spans="1:65" s="2" customFormat="1" ht="19.5">
      <c r="A128" s="34"/>
      <c r="B128" s="35"/>
      <c r="C128" s="36"/>
      <c r="D128" s="195" t="s">
        <v>158</v>
      </c>
      <c r="E128" s="36"/>
      <c r="F128" s="196" t="s">
        <v>768</v>
      </c>
      <c r="G128" s="36"/>
      <c r="H128" s="36"/>
      <c r="I128" s="197"/>
      <c r="J128" s="36"/>
      <c r="K128" s="36"/>
      <c r="L128" s="37"/>
      <c r="M128" s="198"/>
      <c r="N128" s="19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158</v>
      </c>
      <c r="AU128" s="16" t="s">
        <v>74</v>
      </c>
    </row>
    <row r="129" spans="1:65" s="2" customFormat="1" ht="49.15" customHeight="1">
      <c r="A129" s="34"/>
      <c r="B129" s="35"/>
      <c r="C129" s="182" t="s">
        <v>382</v>
      </c>
      <c r="D129" s="182" t="s">
        <v>149</v>
      </c>
      <c r="E129" s="183" t="s">
        <v>769</v>
      </c>
      <c r="F129" s="184" t="s">
        <v>770</v>
      </c>
      <c r="G129" s="185" t="s">
        <v>152</v>
      </c>
      <c r="H129" s="186">
        <v>1</v>
      </c>
      <c r="I129" s="187"/>
      <c r="J129" s="188">
        <f>ROUND(I129*H129,2)</f>
        <v>0</v>
      </c>
      <c r="K129" s="184" t="s">
        <v>759</v>
      </c>
      <c r="L129" s="189"/>
      <c r="M129" s="190" t="s">
        <v>1</v>
      </c>
      <c r="N129" s="191" t="s">
        <v>39</v>
      </c>
      <c r="O129" s="71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4" t="s">
        <v>162</v>
      </c>
      <c r="AT129" s="194" t="s">
        <v>149</v>
      </c>
      <c r="AU129" s="194" t="s">
        <v>74</v>
      </c>
      <c r="AY129" s="16" t="s">
        <v>155</v>
      </c>
      <c r="BE129" s="118">
        <f>IF(N129="základní",J129,0)</f>
        <v>0</v>
      </c>
      <c r="BF129" s="118">
        <f>IF(N129="snížená",J129,0)</f>
        <v>0</v>
      </c>
      <c r="BG129" s="118">
        <f>IF(N129="zákl. přenesená",J129,0)</f>
        <v>0</v>
      </c>
      <c r="BH129" s="118">
        <f>IF(N129="sníž. přenesená",J129,0)</f>
        <v>0</v>
      </c>
      <c r="BI129" s="118">
        <f>IF(N129="nulová",J129,0)</f>
        <v>0</v>
      </c>
      <c r="BJ129" s="16" t="s">
        <v>81</v>
      </c>
      <c r="BK129" s="118">
        <f>ROUND(I129*H129,2)</f>
        <v>0</v>
      </c>
      <c r="BL129" s="16" t="s">
        <v>162</v>
      </c>
      <c r="BM129" s="194" t="s">
        <v>771</v>
      </c>
    </row>
    <row r="130" spans="1:65" s="2" customFormat="1" ht="19.5">
      <c r="A130" s="34"/>
      <c r="B130" s="35"/>
      <c r="C130" s="36"/>
      <c r="D130" s="195" t="s">
        <v>158</v>
      </c>
      <c r="E130" s="36"/>
      <c r="F130" s="196" t="s">
        <v>772</v>
      </c>
      <c r="G130" s="36"/>
      <c r="H130" s="36"/>
      <c r="I130" s="197"/>
      <c r="J130" s="36"/>
      <c r="K130" s="36"/>
      <c r="L130" s="37"/>
      <c r="M130" s="198"/>
      <c r="N130" s="19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158</v>
      </c>
      <c r="AU130" s="16" t="s">
        <v>74</v>
      </c>
    </row>
    <row r="131" spans="1:65" s="2" customFormat="1" ht="24.2" customHeight="1">
      <c r="A131" s="34"/>
      <c r="B131" s="35"/>
      <c r="C131" s="182" t="s">
        <v>154</v>
      </c>
      <c r="D131" s="182" t="s">
        <v>149</v>
      </c>
      <c r="E131" s="183" t="s">
        <v>773</v>
      </c>
      <c r="F131" s="184" t="s">
        <v>774</v>
      </c>
      <c r="G131" s="185" t="s">
        <v>152</v>
      </c>
      <c r="H131" s="186">
        <v>6</v>
      </c>
      <c r="I131" s="187"/>
      <c r="J131" s="188">
        <f>ROUND(I131*H131,2)</f>
        <v>0</v>
      </c>
      <c r="K131" s="184" t="s">
        <v>759</v>
      </c>
      <c r="L131" s="189"/>
      <c r="M131" s="190" t="s">
        <v>1</v>
      </c>
      <c r="N131" s="191" t="s">
        <v>39</v>
      </c>
      <c r="O131" s="71"/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4" t="s">
        <v>162</v>
      </c>
      <c r="AT131" s="194" t="s">
        <v>149</v>
      </c>
      <c r="AU131" s="194" t="s">
        <v>74</v>
      </c>
      <c r="AY131" s="16" t="s">
        <v>155</v>
      </c>
      <c r="BE131" s="118">
        <f>IF(N131="základní",J131,0)</f>
        <v>0</v>
      </c>
      <c r="BF131" s="118">
        <f>IF(N131="snížená",J131,0)</f>
        <v>0</v>
      </c>
      <c r="BG131" s="118">
        <f>IF(N131="zákl. přenesená",J131,0)</f>
        <v>0</v>
      </c>
      <c r="BH131" s="118">
        <f>IF(N131="sníž. přenesená",J131,0)</f>
        <v>0</v>
      </c>
      <c r="BI131" s="118">
        <f>IF(N131="nulová",J131,0)</f>
        <v>0</v>
      </c>
      <c r="BJ131" s="16" t="s">
        <v>81</v>
      </c>
      <c r="BK131" s="118">
        <f>ROUND(I131*H131,2)</f>
        <v>0</v>
      </c>
      <c r="BL131" s="16" t="s">
        <v>162</v>
      </c>
      <c r="BM131" s="194" t="s">
        <v>775</v>
      </c>
    </row>
    <row r="132" spans="1:65" s="2" customFormat="1" ht="49.15" customHeight="1">
      <c r="A132" s="34"/>
      <c r="B132" s="35"/>
      <c r="C132" s="182" t="s">
        <v>199</v>
      </c>
      <c r="D132" s="182" t="s">
        <v>149</v>
      </c>
      <c r="E132" s="183" t="s">
        <v>776</v>
      </c>
      <c r="F132" s="184" t="s">
        <v>777</v>
      </c>
      <c r="G132" s="185" t="s">
        <v>152</v>
      </c>
      <c r="H132" s="186">
        <v>6</v>
      </c>
      <c r="I132" s="187"/>
      <c r="J132" s="188">
        <f>ROUND(I132*H132,2)</f>
        <v>0</v>
      </c>
      <c r="K132" s="184" t="s">
        <v>778</v>
      </c>
      <c r="L132" s="189"/>
      <c r="M132" s="190" t="s">
        <v>1</v>
      </c>
      <c r="N132" s="191" t="s">
        <v>39</v>
      </c>
      <c r="O132" s="71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4" t="s">
        <v>162</v>
      </c>
      <c r="AT132" s="194" t="s">
        <v>149</v>
      </c>
      <c r="AU132" s="194" t="s">
        <v>74</v>
      </c>
      <c r="AY132" s="16" t="s">
        <v>155</v>
      </c>
      <c r="BE132" s="118">
        <f>IF(N132="základní",J132,0)</f>
        <v>0</v>
      </c>
      <c r="BF132" s="118">
        <f>IF(N132="snížená",J132,0)</f>
        <v>0</v>
      </c>
      <c r="BG132" s="118">
        <f>IF(N132="zákl. přenesená",J132,0)</f>
        <v>0</v>
      </c>
      <c r="BH132" s="118">
        <f>IF(N132="sníž. přenesená",J132,0)</f>
        <v>0</v>
      </c>
      <c r="BI132" s="118">
        <f>IF(N132="nulová",J132,0)</f>
        <v>0</v>
      </c>
      <c r="BJ132" s="16" t="s">
        <v>81</v>
      </c>
      <c r="BK132" s="118">
        <f>ROUND(I132*H132,2)</f>
        <v>0</v>
      </c>
      <c r="BL132" s="16" t="s">
        <v>162</v>
      </c>
      <c r="BM132" s="194" t="s">
        <v>779</v>
      </c>
    </row>
    <row r="133" spans="1:65" s="2" customFormat="1" ht="49.15" customHeight="1">
      <c r="A133" s="34"/>
      <c r="B133" s="35"/>
      <c r="C133" s="182" t="s">
        <v>204</v>
      </c>
      <c r="D133" s="182" t="s">
        <v>149</v>
      </c>
      <c r="E133" s="183" t="s">
        <v>780</v>
      </c>
      <c r="F133" s="184" t="s">
        <v>781</v>
      </c>
      <c r="G133" s="185" t="s">
        <v>152</v>
      </c>
      <c r="H133" s="186">
        <v>3</v>
      </c>
      <c r="I133" s="187"/>
      <c r="J133" s="188">
        <f>ROUND(I133*H133,2)</f>
        <v>0</v>
      </c>
      <c r="K133" s="184" t="s">
        <v>778</v>
      </c>
      <c r="L133" s="189"/>
      <c r="M133" s="190" t="s">
        <v>1</v>
      </c>
      <c r="N133" s="191" t="s">
        <v>39</v>
      </c>
      <c r="O133" s="71"/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4" t="s">
        <v>162</v>
      </c>
      <c r="AT133" s="194" t="s">
        <v>149</v>
      </c>
      <c r="AU133" s="194" t="s">
        <v>74</v>
      </c>
      <c r="AY133" s="16" t="s">
        <v>155</v>
      </c>
      <c r="BE133" s="118">
        <f>IF(N133="základní",J133,0)</f>
        <v>0</v>
      </c>
      <c r="BF133" s="118">
        <f>IF(N133="snížená",J133,0)</f>
        <v>0</v>
      </c>
      <c r="BG133" s="118">
        <f>IF(N133="zákl. přenesená",J133,0)</f>
        <v>0</v>
      </c>
      <c r="BH133" s="118">
        <f>IF(N133="sníž. přenesená",J133,0)</f>
        <v>0</v>
      </c>
      <c r="BI133" s="118">
        <f>IF(N133="nulová",J133,0)</f>
        <v>0</v>
      </c>
      <c r="BJ133" s="16" t="s">
        <v>81</v>
      </c>
      <c r="BK133" s="118">
        <f>ROUND(I133*H133,2)</f>
        <v>0</v>
      </c>
      <c r="BL133" s="16" t="s">
        <v>162</v>
      </c>
      <c r="BM133" s="194" t="s">
        <v>782</v>
      </c>
    </row>
    <row r="134" spans="1:65" s="2" customFormat="1" ht="14.45" customHeight="1">
      <c r="A134" s="34"/>
      <c r="B134" s="35"/>
      <c r="C134" s="182" t="s">
        <v>733</v>
      </c>
      <c r="D134" s="182" t="s">
        <v>149</v>
      </c>
      <c r="E134" s="183" t="s">
        <v>252</v>
      </c>
      <c r="F134" s="184" t="s">
        <v>253</v>
      </c>
      <c r="G134" s="185" t="s">
        <v>254</v>
      </c>
      <c r="H134" s="186">
        <v>25</v>
      </c>
      <c r="I134" s="187"/>
      <c r="J134" s="188">
        <f>ROUND(I134*H134,2)</f>
        <v>0</v>
      </c>
      <c r="K134" s="184" t="s">
        <v>759</v>
      </c>
      <c r="L134" s="189"/>
      <c r="M134" s="190" t="s">
        <v>1</v>
      </c>
      <c r="N134" s="191" t="s">
        <v>39</v>
      </c>
      <c r="O134" s="71"/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162</v>
      </c>
      <c r="AT134" s="194" t="s">
        <v>149</v>
      </c>
      <c r="AU134" s="194" t="s">
        <v>74</v>
      </c>
      <c r="AY134" s="16" t="s">
        <v>155</v>
      </c>
      <c r="BE134" s="118">
        <f>IF(N134="základní",J134,0)</f>
        <v>0</v>
      </c>
      <c r="BF134" s="118">
        <f>IF(N134="snížená",J134,0)</f>
        <v>0</v>
      </c>
      <c r="BG134" s="118">
        <f>IF(N134="zákl. přenesená",J134,0)</f>
        <v>0</v>
      </c>
      <c r="BH134" s="118">
        <f>IF(N134="sníž. přenesená",J134,0)</f>
        <v>0</v>
      </c>
      <c r="BI134" s="118">
        <f>IF(N134="nulová",J134,0)</f>
        <v>0</v>
      </c>
      <c r="BJ134" s="16" t="s">
        <v>81</v>
      </c>
      <c r="BK134" s="118">
        <f>ROUND(I134*H134,2)</f>
        <v>0</v>
      </c>
      <c r="BL134" s="16" t="s">
        <v>162</v>
      </c>
      <c r="BM134" s="194" t="s">
        <v>783</v>
      </c>
    </row>
    <row r="135" spans="1:65" s="12" customFormat="1" ht="25.9" customHeight="1">
      <c r="B135" s="200"/>
      <c r="C135" s="201"/>
      <c r="D135" s="202" t="s">
        <v>73</v>
      </c>
      <c r="E135" s="203" t="s">
        <v>361</v>
      </c>
      <c r="F135" s="203" t="s">
        <v>362</v>
      </c>
      <c r="G135" s="201"/>
      <c r="H135" s="201"/>
      <c r="I135" s="204"/>
      <c r="J135" s="205">
        <f>BK135</f>
        <v>0</v>
      </c>
      <c r="K135" s="201"/>
      <c r="L135" s="206"/>
      <c r="M135" s="207"/>
      <c r="N135" s="208"/>
      <c r="O135" s="208"/>
      <c r="P135" s="209">
        <f>SUM(P136:P154)</f>
        <v>0</v>
      </c>
      <c r="Q135" s="208"/>
      <c r="R135" s="209">
        <f>SUM(R136:R154)</f>
        <v>0</v>
      </c>
      <c r="S135" s="208"/>
      <c r="T135" s="210">
        <f>SUM(T136:T154)</f>
        <v>0</v>
      </c>
      <c r="AR135" s="211" t="s">
        <v>156</v>
      </c>
      <c r="AT135" s="212" t="s">
        <v>73</v>
      </c>
      <c r="AU135" s="212" t="s">
        <v>74</v>
      </c>
      <c r="AY135" s="211" t="s">
        <v>155</v>
      </c>
      <c r="BK135" s="213">
        <f>SUM(BK136:BK154)</f>
        <v>0</v>
      </c>
    </row>
    <row r="136" spans="1:65" s="2" customFormat="1" ht="24.2" customHeight="1">
      <c r="A136" s="34"/>
      <c r="B136" s="35"/>
      <c r="C136" s="216" t="s">
        <v>371</v>
      </c>
      <c r="D136" s="216" t="s">
        <v>289</v>
      </c>
      <c r="E136" s="217" t="s">
        <v>364</v>
      </c>
      <c r="F136" s="218" t="s">
        <v>365</v>
      </c>
      <c r="G136" s="219" t="s">
        <v>202</v>
      </c>
      <c r="H136" s="220">
        <v>25</v>
      </c>
      <c r="I136" s="221"/>
      <c r="J136" s="222">
        <f t="shared" ref="J136:J142" si="10">ROUND(I136*H136,2)</f>
        <v>0</v>
      </c>
      <c r="K136" s="218" t="s">
        <v>759</v>
      </c>
      <c r="L136" s="37"/>
      <c r="M136" s="223" t="s">
        <v>1</v>
      </c>
      <c r="N136" s="224" t="s">
        <v>39</v>
      </c>
      <c r="O136" s="71"/>
      <c r="P136" s="192">
        <f t="shared" ref="P136:P142" si="11">O136*H136</f>
        <v>0</v>
      </c>
      <c r="Q136" s="192">
        <v>0</v>
      </c>
      <c r="R136" s="192">
        <f t="shared" ref="R136:R142" si="12">Q136*H136</f>
        <v>0</v>
      </c>
      <c r="S136" s="192">
        <v>0</v>
      </c>
      <c r="T136" s="193">
        <f t="shared" ref="T136:T142" si="1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4" t="s">
        <v>264</v>
      </c>
      <c r="AT136" s="194" t="s">
        <v>289</v>
      </c>
      <c r="AU136" s="194" t="s">
        <v>81</v>
      </c>
      <c r="AY136" s="16" t="s">
        <v>155</v>
      </c>
      <c r="BE136" s="118">
        <f t="shared" ref="BE136:BE142" si="14">IF(N136="základní",J136,0)</f>
        <v>0</v>
      </c>
      <c r="BF136" s="118">
        <f t="shared" ref="BF136:BF142" si="15">IF(N136="snížená",J136,0)</f>
        <v>0</v>
      </c>
      <c r="BG136" s="118">
        <f t="shared" ref="BG136:BG142" si="16">IF(N136="zákl. přenesená",J136,0)</f>
        <v>0</v>
      </c>
      <c r="BH136" s="118">
        <f t="shared" ref="BH136:BH142" si="17">IF(N136="sníž. přenesená",J136,0)</f>
        <v>0</v>
      </c>
      <c r="BI136" s="118">
        <f t="shared" ref="BI136:BI142" si="18">IF(N136="nulová",J136,0)</f>
        <v>0</v>
      </c>
      <c r="BJ136" s="16" t="s">
        <v>81</v>
      </c>
      <c r="BK136" s="118">
        <f t="shared" ref="BK136:BK142" si="19">ROUND(I136*H136,2)</f>
        <v>0</v>
      </c>
      <c r="BL136" s="16" t="s">
        <v>264</v>
      </c>
      <c r="BM136" s="194" t="s">
        <v>784</v>
      </c>
    </row>
    <row r="137" spans="1:65" s="2" customFormat="1" ht="14.45" customHeight="1">
      <c r="A137" s="34"/>
      <c r="B137" s="35"/>
      <c r="C137" s="216" t="s">
        <v>375</v>
      </c>
      <c r="D137" s="216" t="s">
        <v>289</v>
      </c>
      <c r="E137" s="217" t="s">
        <v>372</v>
      </c>
      <c r="F137" s="218" t="s">
        <v>373</v>
      </c>
      <c r="G137" s="219" t="s">
        <v>202</v>
      </c>
      <c r="H137" s="220">
        <v>30</v>
      </c>
      <c r="I137" s="221"/>
      <c r="J137" s="222">
        <f t="shared" si="10"/>
        <v>0</v>
      </c>
      <c r="K137" s="218" t="s">
        <v>759</v>
      </c>
      <c r="L137" s="37"/>
      <c r="M137" s="223" t="s">
        <v>1</v>
      </c>
      <c r="N137" s="224" t="s">
        <v>39</v>
      </c>
      <c r="O137" s="71"/>
      <c r="P137" s="192">
        <f t="shared" si="11"/>
        <v>0</v>
      </c>
      <c r="Q137" s="192">
        <v>0</v>
      </c>
      <c r="R137" s="192">
        <f t="shared" si="12"/>
        <v>0</v>
      </c>
      <c r="S137" s="192">
        <v>0</v>
      </c>
      <c r="T137" s="193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4" t="s">
        <v>264</v>
      </c>
      <c r="AT137" s="194" t="s">
        <v>289</v>
      </c>
      <c r="AU137" s="194" t="s">
        <v>81</v>
      </c>
      <c r="AY137" s="16" t="s">
        <v>155</v>
      </c>
      <c r="BE137" s="118">
        <f t="shared" si="14"/>
        <v>0</v>
      </c>
      <c r="BF137" s="118">
        <f t="shared" si="15"/>
        <v>0</v>
      </c>
      <c r="BG137" s="118">
        <f t="shared" si="16"/>
        <v>0</v>
      </c>
      <c r="BH137" s="118">
        <f t="shared" si="17"/>
        <v>0</v>
      </c>
      <c r="BI137" s="118">
        <f t="shared" si="18"/>
        <v>0</v>
      </c>
      <c r="BJ137" s="16" t="s">
        <v>81</v>
      </c>
      <c r="BK137" s="118">
        <f t="shared" si="19"/>
        <v>0</v>
      </c>
      <c r="BL137" s="16" t="s">
        <v>264</v>
      </c>
      <c r="BM137" s="194" t="s">
        <v>785</v>
      </c>
    </row>
    <row r="138" spans="1:65" s="2" customFormat="1" ht="14.45" customHeight="1">
      <c r="A138" s="34"/>
      <c r="B138" s="35"/>
      <c r="C138" s="216" t="s">
        <v>684</v>
      </c>
      <c r="D138" s="216" t="s">
        <v>289</v>
      </c>
      <c r="E138" s="217" t="s">
        <v>786</v>
      </c>
      <c r="F138" s="218" t="s">
        <v>787</v>
      </c>
      <c r="G138" s="219" t="s">
        <v>202</v>
      </c>
      <c r="H138" s="220">
        <v>40</v>
      </c>
      <c r="I138" s="221"/>
      <c r="J138" s="222">
        <f t="shared" si="10"/>
        <v>0</v>
      </c>
      <c r="K138" s="218" t="s">
        <v>759</v>
      </c>
      <c r="L138" s="37"/>
      <c r="M138" s="223" t="s">
        <v>1</v>
      </c>
      <c r="N138" s="224" t="s">
        <v>39</v>
      </c>
      <c r="O138" s="71"/>
      <c r="P138" s="192">
        <f t="shared" si="11"/>
        <v>0</v>
      </c>
      <c r="Q138" s="192">
        <v>0</v>
      </c>
      <c r="R138" s="192">
        <f t="shared" si="12"/>
        <v>0</v>
      </c>
      <c r="S138" s="192">
        <v>0</v>
      </c>
      <c r="T138" s="193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4" t="s">
        <v>264</v>
      </c>
      <c r="AT138" s="194" t="s">
        <v>289</v>
      </c>
      <c r="AU138" s="194" t="s">
        <v>81</v>
      </c>
      <c r="AY138" s="16" t="s">
        <v>155</v>
      </c>
      <c r="BE138" s="118">
        <f t="shared" si="14"/>
        <v>0</v>
      </c>
      <c r="BF138" s="118">
        <f t="shared" si="15"/>
        <v>0</v>
      </c>
      <c r="BG138" s="118">
        <f t="shared" si="16"/>
        <v>0</v>
      </c>
      <c r="BH138" s="118">
        <f t="shared" si="17"/>
        <v>0</v>
      </c>
      <c r="BI138" s="118">
        <f t="shared" si="18"/>
        <v>0</v>
      </c>
      <c r="BJ138" s="16" t="s">
        <v>81</v>
      </c>
      <c r="BK138" s="118">
        <f t="shared" si="19"/>
        <v>0</v>
      </c>
      <c r="BL138" s="16" t="s">
        <v>264</v>
      </c>
      <c r="BM138" s="194" t="s">
        <v>788</v>
      </c>
    </row>
    <row r="139" spans="1:65" s="2" customFormat="1" ht="37.9" customHeight="1">
      <c r="A139" s="34"/>
      <c r="B139" s="35"/>
      <c r="C139" s="216" t="s">
        <v>8</v>
      </c>
      <c r="D139" s="216" t="s">
        <v>289</v>
      </c>
      <c r="E139" s="217" t="s">
        <v>376</v>
      </c>
      <c r="F139" s="218" t="s">
        <v>377</v>
      </c>
      <c r="G139" s="219" t="s">
        <v>152</v>
      </c>
      <c r="H139" s="220">
        <v>6</v>
      </c>
      <c r="I139" s="221"/>
      <c r="J139" s="222">
        <f t="shared" si="10"/>
        <v>0</v>
      </c>
      <c r="K139" s="218" t="s">
        <v>759</v>
      </c>
      <c r="L139" s="37"/>
      <c r="M139" s="223" t="s">
        <v>1</v>
      </c>
      <c r="N139" s="224" t="s">
        <v>39</v>
      </c>
      <c r="O139" s="71"/>
      <c r="P139" s="192">
        <f t="shared" si="11"/>
        <v>0</v>
      </c>
      <c r="Q139" s="192">
        <v>0</v>
      </c>
      <c r="R139" s="192">
        <f t="shared" si="12"/>
        <v>0</v>
      </c>
      <c r="S139" s="192">
        <v>0</v>
      </c>
      <c r="T139" s="193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4" t="s">
        <v>264</v>
      </c>
      <c r="AT139" s="194" t="s">
        <v>289</v>
      </c>
      <c r="AU139" s="194" t="s">
        <v>81</v>
      </c>
      <c r="AY139" s="16" t="s">
        <v>155</v>
      </c>
      <c r="BE139" s="118">
        <f t="shared" si="14"/>
        <v>0</v>
      </c>
      <c r="BF139" s="118">
        <f t="shared" si="15"/>
        <v>0</v>
      </c>
      <c r="BG139" s="118">
        <f t="shared" si="16"/>
        <v>0</v>
      </c>
      <c r="BH139" s="118">
        <f t="shared" si="17"/>
        <v>0</v>
      </c>
      <c r="BI139" s="118">
        <f t="shared" si="18"/>
        <v>0</v>
      </c>
      <c r="BJ139" s="16" t="s">
        <v>81</v>
      </c>
      <c r="BK139" s="118">
        <f t="shared" si="19"/>
        <v>0</v>
      </c>
      <c r="BL139" s="16" t="s">
        <v>264</v>
      </c>
      <c r="BM139" s="194" t="s">
        <v>789</v>
      </c>
    </row>
    <row r="140" spans="1:65" s="2" customFormat="1" ht="37.9" customHeight="1">
      <c r="A140" s="34"/>
      <c r="B140" s="35"/>
      <c r="C140" s="216" t="s">
        <v>337</v>
      </c>
      <c r="D140" s="216" t="s">
        <v>289</v>
      </c>
      <c r="E140" s="217" t="s">
        <v>790</v>
      </c>
      <c r="F140" s="218" t="s">
        <v>791</v>
      </c>
      <c r="G140" s="219" t="s">
        <v>152</v>
      </c>
      <c r="H140" s="220">
        <v>10</v>
      </c>
      <c r="I140" s="221"/>
      <c r="J140" s="222">
        <f t="shared" si="10"/>
        <v>0</v>
      </c>
      <c r="K140" s="218" t="s">
        <v>759</v>
      </c>
      <c r="L140" s="37"/>
      <c r="M140" s="223" t="s">
        <v>1</v>
      </c>
      <c r="N140" s="224" t="s">
        <v>39</v>
      </c>
      <c r="O140" s="71"/>
      <c r="P140" s="192">
        <f t="shared" si="11"/>
        <v>0</v>
      </c>
      <c r="Q140" s="192">
        <v>0</v>
      </c>
      <c r="R140" s="192">
        <f t="shared" si="12"/>
        <v>0</v>
      </c>
      <c r="S140" s="192">
        <v>0</v>
      </c>
      <c r="T140" s="193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4" t="s">
        <v>264</v>
      </c>
      <c r="AT140" s="194" t="s">
        <v>289</v>
      </c>
      <c r="AU140" s="194" t="s">
        <v>81</v>
      </c>
      <c r="AY140" s="16" t="s">
        <v>155</v>
      </c>
      <c r="BE140" s="118">
        <f t="shared" si="14"/>
        <v>0</v>
      </c>
      <c r="BF140" s="118">
        <f t="shared" si="15"/>
        <v>0</v>
      </c>
      <c r="BG140" s="118">
        <f t="shared" si="16"/>
        <v>0</v>
      </c>
      <c r="BH140" s="118">
        <f t="shared" si="17"/>
        <v>0</v>
      </c>
      <c r="BI140" s="118">
        <f t="shared" si="18"/>
        <v>0</v>
      </c>
      <c r="BJ140" s="16" t="s">
        <v>81</v>
      </c>
      <c r="BK140" s="118">
        <f t="shared" si="19"/>
        <v>0</v>
      </c>
      <c r="BL140" s="16" t="s">
        <v>264</v>
      </c>
      <c r="BM140" s="194" t="s">
        <v>792</v>
      </c>
    </row>
    <row r="141" spans="1:65" s="2" customFormat="1" ht="49.15" customHeight="1">
      <c r="A141" s="34"/>
      <c r="B141" s="35"/>
      <c r="C141" s="216" t="s">
        <v>341</v>
      </c>
      <c r="D141" s="216" t="s">
        <v>289</v>
      </c>
      <c r="E141" s="217" t="s">
        <v>793</v>
      </c>
      <c r="F141" s="218" t="s">
        <v>794</v>
      </c>
      <c r="G141" s="219" t="s">
        <v>152</v>
      </c>
      <c r="H141" s="220">
        <v>1</v>
      </c>
      <c r="I141" s="221"/>
      <c r="J141" s="222">
        <f t="shared" si="10"/>
        <v>0</v>
      </c>
      <c r="K141" s="218" t="s">
        <v>759</v>
      </c>
      <c r="L141" s="37"/>
      <c r="M141" s="223" t="s">
        <v>1</v>
      </c>
      <c r="N141" s="224" t="s">
        <v>39</v>
      </c>
      <c r="O141" s="71"/>
      <c r="P141" s="192">
        <f t="shared" si="11"/>
        <v>0</v>
      </c>
      <c r="Q141" s="192">
        <v>0</v>
      </c>
      <c r="R141" s="192">
        <f t="shared" si="12"/>
        <v>0</v>
      </c>
      <c r="S141" s="192">
        <v>0</v>
      </c>
      <c r="T141" s="193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4" t="s">
        <v>264</v>
      </c>
      <c r="AT141" s="194" t="s">
        <v>289</v>
      </c>
      <c r="AU141" s="194" t="s">
        <v>81</v>
      </c>
      <c r="AY141" s="16" t="s">
        <v>155</v>
      </c>
      <c r="BE141" s="118">
        <f t="shared" si="14"/>
        <v>0</v>
      </c>
      <c r="BF141" s="118">
        <f t="shared" si="15"/>
        <v>0</v>
      </c>
      <c r="BG141" s="118">
        <f t="shared" si="16"/>
        <v>0</v>
      </c>
      <c r="BH141" s="118">
        <f t="shared" si="17"/>
        <v>0</v>
      </c>
      <c r="BI141" s="118">
        <f t="shared" si="18"/>
        <v>0</v>
      </c>
      <c r="BJ141" s="16" t="s">
        <v>81</v>
      </c>
      <c r="BK141" s="118">
        <f t="shared" si="19"/>
        <v>0</v>
      </c>
      <c r="BL141" s="16" t="s">
        <v>264</v>
      </c>
      <c r="BM141" s="194" t="s">
        <v>795</v>
      </c>
    </row>
    <row r="142" spans="1:65" s="2" customFormat="1" ht="14.45" customHeight="1">
      <c r="A142" s="34"/>
      <c r="B142" s="35"/>
      <c r="C142" s="216" t="s">
        <v>345</v>
      </c>
      <c r="D142" s="216" t="s">
        <v>289</v>
      </c>
      <c r="E142" s="217" t="s">
        <v>409</v>
      </c>
      <c r="F142" s="218" t="s">
        <v>410</v>
      </c>
      <c r="G142" s="219" t="s">
        <v>152</v>
      </c>
      <c r="H142" s="220">
        <v>2</v>
      </c>
      <c r="I142" s="221"/>
      <c r="J142" s="222">
        <f t="shared" si="10"/>
        <v>0</v>
      </c>
      <c r="K142" s="218" t="s">
        <v>759</v>
      </c>
      <c r="L142" s="37"/>
      <c r="M142" s="223" t="s">
        <v>1</v>
      </c>
      <c r="N142" s="224" t="s">
        <v>39</v>
      </c>
      <c r="O142" s="71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4" t="s">
        <v>264</v>
      </c>
      <c r="AT142" s="194" t="s">
        <v>289</v>
      </c>
      <c r="AU142" s="194" t="s">
        <v>81</v>
      </c>
      <c r="AY142" s="16" t="s">
        <v>155</v>
      </c>
      <c r="BE142" s="118">
        <f t="shared" si="14"/>
        <v>0</v>
      </c>
      <c r="BF142" s="118">
        <f t="shared" si="15"/>
        <v>0</v>
      </c>
      <c r="BG142" s="118">
        <f t="shared" si="16"/>
        <v>0</v>
      </c>
      <c r="BH142" s="118">
        <f t="shared" si="17"/>
        <v>0</v>
      </c>
      <c r="BI142" s="118">
        <f t="shared" si="18"/>
        <v>0</v>
      </c>
      <c r="BJ142" s="16" t="s">
        <v>81</v>
      </c>
      <c r="BK142" s="118">
        <f t="shared" si="19"/>
        <v>0</v>
      </c>
      <c r="BL142" s="16" t="s">
        <v>264</v>
      </c>
      <c r="BM142" s="194" t="s">
        <v>796</v>
      </c>
    </row>
    <row r="143" spans="1:65" s="2" customFormat="1" ht="19.5">
      <c r="A143" s="34"/>
      <c r="B143" s="35"/>
      <c r="C143" s="36"/>
      <c r="D143" s="195" t="s">
        <v>158</v>
      </c>
      <c r="E143" s="36"/>
      <c r="F143" s="196" t="s">
        <v>797</v>
      </c>
      <c r="G143" s="36"/>
      <c r="H143" s="36"/>
      <c r="I143" s="197"/>
      <c r="J143" s="36"/>
      <c r="K143" s="36"/>
      <c r="L143" s="37"/>
      <c r="M143" s="198"/>
      <c r="N143" s="19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158</v>
      </c>
      <c r="AU143" s="16" t="s">
        <v>81</v>
      </c>
    </row>
    <row r="144" spans="1:65" s="2" customFormat="1" ht="24.2" customHeight="1">
      <c r="A144" s="34"/>
      <c r="B144" s="35"/>
      <c r="C144" s="216" t="s">
        <v>333</v>
      </c>
      <c r="D144" s="216" t="s">
        <v>289</v>
      </c>
      <c r="E144" s="217" t="s">
        <v>798</v>
      </c>
      <c r="F144" s="218" t="s">
        <v>799</v>
      </c>
      <c r="G144" s="219" t="s">
        <v>152</v>
      </c>
      <c r="H144" s="220">
        <v>15</v>
      </c>
      <c r="I144" s="221"/>
      <c r="J144" s="222">
        <f>ROUND(I144*H144,2)</f>
        <v>0</v>
      </c>
      <c r="K144" s="218" t="s">
        <v>759</v>
      </c>
      <c r="L144" s="37"/>
      <c r="M144" s="223" t="s">
        <v>1</v>
      </c>
      <c r="N144" s="224" t="s">
        <v>39</v>
      </c>
      <c r="O144" s="71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4" t="s">
        <v>264</v>
      </c>
      <c r="AT144" s="194" t="s">
        <v>289</v>
      </c>
      <c r="AU144" s="194" t="s">
        <v>81</v>
      </c>
      <c r="AY144" s="16" t="s">
        <v>155</v>
      </c>
      <c r="BE144" s="118">
        <f>IF(N144="základní",J144,0)</f>
        <v>0</v>
      </c>
      <c r="BF144" s="118">
        <f>IF(N144="snížená",J144,0)</f>
        <v>0</v>
      </c>
      <c r="BG144" s="118">
        <f>IF(N144="zákl. přenesená",J144,0)</f>
        <v>0</v>
      </c>
      <c r="BH144" s="118">
        <f>IF(N144="sníž. přenesená",J144,0)</f>
        <v>0</v>
      </c>
      <c r="BI144" s="118">
        <f>IF(N144="nulová",J144,0)</f>
        <v>0</v>
      </c>
      <c r="BJ144" s="16" t="s">
        <v>81</v>
      </c>
      <c r="BK144" s="118">
        <f>ROUND(I144*H144,2)</f>
        <v>0</v>
      </c>
      <c r="BL144" s="16" t="s">
        <v>264</v>
      </c>
      <c r="BM144" s="194" t="s">
        <v>800</v>
      </c>
    </row>
    <row r="145" spans="1:65" s="2" customFormat="1" ht="19.5">
      <c r="A145" s="34"/>
      <c r="B145" s="35"/>
      <c r="C145" s="36"/>
      <c r="D145" s="195" t="s">
        <v>158</v>
      </c>
      <c r="E145" s="36"/>
      <c r="F145" s="196" t="s">
        <v>801</v>
      </c>
      <c r="G145" s="36"/>
      <c r="H145" s="36"/>
      <c r="I145" s="197"/>
      <c r="J145" s="36"/>
      <c r="K145" s="36"/>
      <c r="L145" s="37"/>
      <c r="M145" s="198"/>
      <c r="N145" s="19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158</v>
      </c>
      <c r="AU145" s="16" t="s">
        <v>81</v>
      </c>
    </row>
    <row r="146" spans="1:65" s="2" customFormat="1" ht="37.9" customHeight="1">
      <c r="A146" s="34"/>
      <c r="B146" s="35"/>
      <c r="C146" s="216" t="s">
        <v>625</v>
      </c>
      <c r="D146" s="216" t="s">
        <v>289</v>
      </c>
      <c r="E146" s="217" t="s">
        <v>722</v>
      </c>
      <c r="F146" s="218" t="s">
        <v>723</v>
      </c>
      <c r="G146" s="219" t="s">
        <v>152</v>
      </c>
      <c r="H146" s="220">
        <v>1</v>
      </c>
      <c r="I146" s="221"/>
      <c r="J146" s="222">
        <f>ROUND(I146*H146,2)</f>
        <v>0</v>
      </c>
      <c r="K146" s="218" t="s">
        <v>759</v>
      </c>
      <c r="L146" s="37"/>
      <c r="M146" s="223" t="s">
        <v>1</v>
      </c>
      <c r="N146" s="224" t="s">
        <v>39</v>
      </c>
      <c r="O146" s="71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4" t="s">
        <v>264</v>
      </c>
      <c r="AT146" s="194" t="s">
        <v>289</v>
      </c>
      <c r="AU146" s="194" t="s">
        <v>81</v>
      </c>
      <c r="AY146" s="16" t="s">
        <v>155</v>
      </c>
      <c r="BE146" s="118">
        <f>IF(N146="základní",J146,0)</f>
        <v>0</v>
      </c>
      <c r="BF146" s="118">
        <f>IF(N146="snížená",J146,0)</f>
        <v>0</v>
      </c>
      <c r="BG146" s="118">
        <f>IF(N146="zákl. přenesená",J146,0)</f>
        <v>0</v>
      </c>
      <c r="BH146" s="118">
        <f>IF(N146="sníž. přenesená",J146,0)</f>
        <v>0</v>
      </c>
      <c r="BI146" s="118">
        <f>IF(N146="nulová",J146,0)</f>
        <v>0</v>
      </c>
      <c r="BJ146" s="16" t="s">
        <v>81</v>
      </c>
      <c r="BK146" s="118">
        <f>ROUND(I146*H146,2)</f>
        <v>0</v>
      </c>
      <c r="BL146" s="16" t="s">
        <v>264</v>
      </c>
      <c r="BM146" s="194" t="s">
        <v>802</v>
      </c>
    </row>
    <row r="147" spans="1:65" s="2" customFormat="1" ht="14.45" customHeight="1">
      <c r="A147" s="34"/>
      <c r="B147" s="35"/>
      <c r="C147" s="216" t="s">
        <v>632</v>
      </c>
      <c r="D147" s="216" t="s">
        <v>289</v>
      </c>
      <c r="E147" s="217" t="s">
        <v>486</v>
      </c>
      <c r="F147" s="218" t="s">
        <v>487</v>
      </c>
      <c r="G147" s="219" t="s">
        <v>488</v>
      </c>
      <c r="H147" s="220">
        <v>40</v>
      </c>
      <c r="I147" s="221"/>
      <c r="J147" s="222">
        <f>ROUND(I147*H147,2)</f>
        <v>0</v>
      </c>
      <c r="K147" s="218" t="s">
        <v>1</v>
      </c>
      <c r="L147" s="37"/>
      <c r="M147" s="223" t="s">
        <v>1</v>
      </c>
      <c r="N147" s="224" t="s">
        <v>39</v>
      </c>
      <c r="O147" s="71"/>
      <c r="P147" s="192">
        <f>O147*H147</f>
        <v>0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4" t="s">
        <v>264</v>
      </c>
      <c r="AT147" s="194" t="s">
        <v>289</v>
      </c>
      <c r="AU147" s="194" t="s">
        <v>81</v>
      </c>
      <c r="AY147" s="16" t="s">
        <v>155</v>
      </c>
      <c r="BE147" s="118">
        <f>IF(N147="základní",J147,0)</f>
        <v>0</v>
      </c>
      <c r="BF147" s="118">
        <f>IF(N147="snížená",J147,0)</f>
        <v>0</v>
      </c>
      <c r="BG147" s="118">
        <f>IF(N147="zákl. přenesená",J147,0)</f>
        <v>0</v>
      </c>
      <c r="BH147" s="118">
        <f>IF(N147="sníž. přenesená",J147,0)</f>
        <v>0</v>
      </c>
      <c r="BI147" s="118">
        <f>IF(N147="nulová",J147,0)</f>
        <v>0</v>
      </c>
      <c r="BJ147" s="16" t="s">
        <v>81</v>
      </c>
      <c r="BK147" s="118">
        <f>ROUND(I147*H147,2)</f>
        <v>0</v>
      </c>
      <c r="BL147" s="16" t="s">
        <v>264</v>
      </c>
      <c r="BM147" s="194" t="s">
        <v>803</v>
      </c>
    </row>
    <row r="148" spans="1:65" s="2" customFormat="1" ht="14.45" customHeight="1">
      <c r="A148" s="34"/>
      <c r="B148" s="35"/>
      <c r="C148" s="216" t="s">
        <v>428</v>
      </c>
      <c r="D148" s="216" t="s">
        <v>289</v>
      </c>
      <c r="E148" s="217" t="s">
        <v>491</v>
      </c>
      <c r="F148" s="218" t="s">
        <v>492</v>
      </c>
      <c r="G148" s="219" t="s">
        <v>488</v>
      </c>
      <c r="H148" s="220">
        <v>8</v>
      </c>
      <c r="I148" s="221"/>
      <c r="J148" s="222">
        <f>ROUND(I148*H148,2)</f>
        <v>0</v>
      </c>
      <c r="K148" s="218" t="s">
        <v>1</v>
      </c>
      <c r="L148" s="37"/>
      <c r="M148" s="223" t="s">
        <v>1</v>
      </c>
      <c r="N148" s="224" t="s">
        <v>39</v>
      </c>
      <c r="O148" s="71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4" t="s">
        <v>264</v>
      </c>
      <c r="AT148" s="194" t="s">
        <v>289</v>
      </c>
      <c r="AU148" s="194" t="s">
        <v>81</v>
      </c>
      <c r="AY148" s="16" t="s">
        <v>155</v>
      </c>
      <c r="BE148" s="118">
        <f>IF(N148="základní",J148,0)</f>
        <v>0</v>
      </c>
      <c r="BF148" s="118">
        <f>IF(N148="snížená",J148,0)</f>
        <v>0</v>
      </c>
      <c r="BG148" s="118">
        <f>IF(N148="zákl. přenesená",J148,0)</f>
        <v>0</v>
      </c>
      <c r="BH148" s="118">
        <f>IF(N148="sníž. přenesená",J148,0)</f>
        <v>0</v>
      </c>
      <c r="BI148" s="118">
        <f>IF(N148="nulová",J148,0)</f>
        <v>0</v>
      </c>
      <c r="BJ148" s="16" t="s">
        <v>81</v>
      </c>
      <c r="BK148" s="118">
        <f>ROUND(I148*H148,2)</f>
        <v>0</v>
      </c>
      <c r="BL148" s="16" t="s">
        <v>264</v>
      </c>
      <c r="BM148" s="194" t="s">
        <v>804</v>
      </c>
    </row>
    <row r="149" spans="1:65" s="2" customFormat="1" ht="24.2" customHeight="1">
      <c r="A149" s="34"/>
      <c r="B149" s="35"/>
      <c r="C149" s="216" t="s">
        <v>432</v>
      </c>
      <c r="D149" s="216" t="s">
        <v>289</v>
      </c>
      <c r="E149" s="217" t="s">
        <v>495</v>
      </c>
      <c r="F149" s="218" t="s">
        <v>496</v>
      </c>
      <c r="G149" s="219" t="s">
        <v>488</v>
      </c>
      <c r="H149" s="220">
        <v>16</v>
      </c>
      <c r="I149" s="221"/>
      <c r="J149" s="222">
        <f>ROUND(I149*H149,2)</f>
        <v>0</v>
      </c>
      <c r="K149" s="218" t="s">
        <v>1</v>
      </c>
      <c r="L149" s="37"/>
      <c r="M149" s="223" t="s">
        <v>1</v>
      </c>
      <c r="N149" s="224" t="s">
        <v>39</v>
      </c>
      <c r="O149" s="71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4" t="s">
        <v>264</v>
      </c>
      <c r="AT149" s="194" t="s">
        <v>289</v>
      </c>
      <c r="AU149" s="194" t="s">
        <v>81</v>
      </c>
      <c r="AY149" s="16" t="s">
        <v>155</v>
      </c>
      <c r="BE149" s="118">
        <f>IF(N149="základní",J149,0)</f>
        <v>0</v>
      </c>
      <c r="BF149" s="118">
        <f>IF(N149="snížená",J149,0)</f>
        <v>0</v>
      </c>
      <c r="BG149" s="118">
        <f>IF(N149="zákl. přenesená",J149,0)</f>
        <v>0</v>
      </c>
      <c r="BH149" s="118">
        <f>IF(N149="sníž. přenesená",J149,0)</f>
        <v>0</v>
      </c>
      <c r="BI149" s="118">
        <f>IF(N149="nulová",J149,0)</f>
        <v>0</v>
      </c>
      <c r="BJ149" s="16" t="s">
        <v>81</v>
      </c>
      <c r="BK149" s="118">
        <f>ROUND(I149*H149,2)</f>
        <v>0</v>
      </c>
      <c r="BL149" s="16" t="s">
        <v>264</v>
      </c>
      <c r="BM149" s="194" t="s">
        <v>805</v>
      </c>
    </row>
    <row r="150" spans="1:65" s="2" customFormat="1" ht="24.2" customHeight="1">
      <c r="A150" s="34"/>
      <c r="B150" s="35"/>
      <c r="C150" s="216" t="s">
        <v>502</v>
      </c>
      <c r="D150" s="216" t="s">
        <v>289</v>
      </c>
      <c r="E150" s="217" t="s">
        <v>806</v>
      </c>
      <c r="F150" s="218" t="s">
        <v>807</v>
      </c>
      <c r="G150" s="219" t="s">
        <v>202</v>
      </c>
      <c r="H150" s="220">
        <v>56</v>
      </c>
      <c r="I150" s="221"/>
      <c r="J150" s="222">
        <f>ROUND(I150*H150,2)</f>
        <v>0</v>
      </c>
      <c r="K150" s="218" t="s">
        <v>759</v>
      </c>
      <c r="L150" s="37"/>
      <c r="M150" s="223" t="s">
        <v>1</v>
      </c>
      <c r="N150" s="224" t="s">
        <v>39</v>
      </c>
      <c r="O150" s="71"/>
      <c r="P150" s="192">
        <f>O150*H150</f>
        <v>0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4" t="s">
        <v>264</v>
      </c>
      <c r="AT150" s="194" t="s">
        <v>289</v>
      </c>
      <c r="AU150" s="194" t="s">
        <v>81</v>
      </c>
      <c r="AY150" s="16" t="s">
        <v>155</v>
      </c>
      <c r="BE150" s="118">
        <f>IF(N150="základní",J150,0)</f>
        <v>0</v>
      </c>
      <c r="BF150" s="118">
        <f>IF(N150="snížená",J150,0)</f>
        <v>0</v>
      </c>
      <c r="BG150" s="118">
        <f>IF(N150="zákl. přenesená",J150,0)</f>
        <v>0</v>
      </c>
      <c r="BH150" s="118">
        <f>IF(N150="sníž. přenesená",J150,0)</f>
        <v>0</v>
      </c>
      <c r="BI150" s="118">
        <f>IF(N150="nulová",J150,0)</f>
        <v>0</v>
      </c>
      <c r="BJ150" s="16" t="s">
        <v>81</v>
      </c>
      <c r="BK150" s="118">
        <f>ROUND(I150*H150,2)</f>
        <v>0</v>
      </c>
      <c r="BL150" s="16" t="s">
        <v>264</v>
      </c>
      <c r="BM150" s="194" t="s">
        <v>808</v>
      </c>
    </row>
    <row r="151" spans="1:65" s="2" customFormat="1" ht="19.5">
      <c r="A151" s="34"/>
      <c r="B151" s="35"/>
      <c r="C151" s="36"/>
      <c r="D151" s="195" t="s">
        <v>158</v>
      </c>
      <c r="E151" s="36"/>
      <c r="F151" s="196" t="s">
        <v>809</v>
      </c>
      <c r="G151" s="36"/>
      <c r="H151" s="36"/>
      <c r="I151" s="197"/>
      <c r="J151" s="36"/>
      <c r="K151" s="36"/>
      <c r="L151" s="37"/>
      <c r="M151" s="198"/>
      <c r="N151" s="199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158</v>
      </c>
      <c r="AU151" s="16" t="s">
        <v>81</v>
      </c>
    </row>
    <row r="152" spans="1:65" s="2" customFormat="1" ht="14.45" customHeight="1">
      <c r="A152" s="34"/>
      <c r="B152" s="35"/>
      <c r="C152" s="216" t="s">
        <v>246</v>
      </c>
      <c r="D152" s="216" t="s">
        <v>289</v>
      </c>
      <c r="E152" s="217" t="s">
        <v>503</v>
      </c>
      <c r="F152" s="218" t="s">
        <v>504</v>
      </c>
      <c r="G152" s="219" t="s">
        <v>202</v>
      </c>
      <c r="H152" s="220">
        <v>56</v>
      </c>
      <c r="I152" s="221"/>
      <c r="J152" s="222">
        <f>ROUND(I152*H152,2)</f>
        <v>0</v>
      </c>
      <c r="K152" s="218" t="s">
        <v>1</v>
      </c>
      <c r="L152" s="37"/>
      <c r="M152" s="223" t="s">
        <v>1</v>
      </c>
      <c r="N152" s="224" t="s">
        <v>39</v>
      </c>
      <c r="O152" s="71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4" t="s">
        <v>264</v>
      </c>
      <c r="AT152" s="194" t="s">
        <v>289</v>
      </c>
      <c r="AU152" s="194" t="s">
        <v>81</v>
      </c>
      <c r="AY152" s="16" t="s">
        <v>155</v>
      </c>
      <c r="BE152" s="118">
        <f>IF(N152="základní",J152,0)</f>
        <v>0</v>
      </c>
      <c r="BF152" s="118">
        <f>IF(N152="snížená",J152,0)</f>
        <v>0</v>
      </c>
      <c r="BG152" s="118">
        <f>IF(N152="zákl. přenesená",J152,0)</f>
        <v>0</v>
      </c>
      <c r="BH152" s="118">
        <f>IF(N152="sníž. přenesená",J152,0)</f>
        <v>0</v>
      </c>
      <c r="BI152" s="118">
        <f>IF(N152="nulová",J152,0)</f>
        <v>0</v>
      </c>
      <c r="BJ152" s="16" t="s">
        <v>81</v>
      </c>
      <c r="BK152" s="118">
        <f>ROUND(I152*H152,2)</f>
        <v>0</v>
      </c>
      <c r="BL152" s="16" t="s">
        <v>264</v>
      </c>
      <c r="BM152" s="194" t="s">
        <v>810</v>
      </c>
    </row>
    <row r="153" spans="1:65" s="2" customFormat="1" ht="14.45" customHeight="1">
      <c r="A153" s="34"/>
      <c r="B153" s="35"/>
      <c r="C153" s="216" t="s">
        <v>326</v>
      </c>
      <c r="D153" s="216" t="s">
        <v>289</v>
      </c>
      <c r="E153" s="217" t="s">
        <v>507</v>
      </c>
      <c r="F153" s="218" t="s">
        <v>508</v>
      </c>
      <c r="G153" s="219" t="s">
        <v>152</v>
      </c>
      <c r="H153" s="220">
        <v>4</v>
      </c>
      <c r="I153" s="221"/>
      <c r="J153" s="222">
        <f>ROUND(I153*H153,2)</f>
        <v>0</v>
      </c>
      <c r="K153" s="218" t="s">
        <v>1</v>
      </c>
      <c r="L153" s="37"/>
      <c r="M153" s="223" t="s">
        <v>1</v>
      </c>
      <c r="N153" s="224" t="s">
        <v>39</v>
      </c>
      <c r="O153" s="71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4" t="s">
        <v>264</v>
      </c>
      <c r="AT153" s="194" t="s">
        <v>289</v>
      </c>
      <c r="AU153" s="194" t="s">
        <v>81</v>
      </c>
      <c r="AY153" s="16" t="s">
        <v>155</v>
      </c>
      <c r="BE153" s="118">
        <f>IF(N153="základní",J153,0)</f>
        <v>0</v>
      </c>
      <c r="BF153" s="118">
        <f>IF(N153="snížená",J153,0)</f>
        <v>0</v>
      </c>
      <c r="BG153" s="118">
        <f>IF(N153="zákl. přenesená",J153,0)</f>
        <v>0</v>
      </c>
      <c r="BH153" s="118">
        <f>IF(N153="sníž. přenesená",J153,0)</f>
        <v>0</v>
      </c>
      <c r="BI153" s="118">
        <f>IF(N153="nulová",J153,0)</f>
        <v>0</v>
      </c>
      <c r="BJ153" s="16" t="s">
        <v>81</v>
      </c>
      <c r="BK153" s="118">
        <f>ROUND(I153*H153,2)</f>
        <v>0</v>
      </c>
      <c r="BL153" s="16" t="s">
        <v>264</v>
      </c>
      <c r="BM153" s="194" t="s">
        <v>811</v>
      </c>
    </row>
    <row r="154" spans="1:65" s="2" customFormat="1" ht="19.5">
      <c r="A154" s="34"/>
      <c r="B154" s="35"/>
      <c r="C154" s="36"/>
      <c r="D154" s="195" t="s">
        <v>158</v>
      </c>
      <c r="E154" s="36"/>
      <c r="F154" s="196" t="s">
        <v>600</v>
      </c>
      <c r="G154" s="36"/>
      <c r="H154" s="36"/>
      <c r="I154" s="197"/>
      <c r="J154" s="36"/>
      <c r="K154" s="36"/>
      <c r="L154" s="37"/>
      <c r="M154" s="253"/>
      <c r="N154" s="254"/>
      <c r="O154" s="250"/>
      <c r="P154" s="250"/>
      <c r="Q154" s="250"/>
      <c r="R154" s="250"/>
      <c r="S154" s="250"/>
      <c r="T154" s="25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158</v>
      </c>
      <c r="AU154" s="16" t="s">
        <v>81</v>
      </c>
    </row>
    <row r="155" spans="1:65" s="2" customFormat="1" ht="6.95" customHeight="1">
      <c r="A155" s="34"/>
      <c r="B155" s="54"/>
      <c r="C155" s="55"/>
      <c r="D155" s="55"/>
      <c r="E155" s="55"/>
      <c r="F155" s="55"/>
      <c r="G155" s="55"/>
      <c r="H155" s="55"/>
      <c r="I155" s="55"/>
      <c r="J155" s="55"/>
      <c r="K155" s="55"/>
      <c r="L155" s="37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sheetProtection algorithmName="SHA-512" hashValue="AqpBj/3TjKd2lt8OmRA4H5Lof1SMTrZvt1rvKZ1Y0ajPrq0gXnkM+i0miCfVipwJ70AOTBt+cWY1Ay1nDt+m7Q==" saltValue="mQEVqHGJGnx83/NkjP7T/qfYFM1HRVobLtDEqA6nz3msH3kSENGyWtGJeocrxvhsIqWYZQ1T+Vxq9lz1JpXLUw==" spinCount="100000" sheet="1" objects="1" scenarios="1" formatColumns="0" formatRows="0" autoFilter="0"/>
  <autoFilter ref="C120:K154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106</v>
      </c>
    </row>
    <row r="3" spans="1:46" s="1" customFormat="1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83</v>
      </c>
    </row>
    <row r="4" spans="1:46" s="1" customFormat="1" ht="24.95" customHeight="1">
      <c r="B4" s="19"/>
      <c r="D4" s="125" t="s">
        <v>119</v>
      </c>
      <c r="L4" s="19"/>
      <c r="M4" s="12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27" t="s">
        <v>16</v>
      </c>
      <c r="L6" s="19"/>
    </row>
    <row r="7" spans="1:46" s="1" customFormat="1" ht="16.5" customHeight="1">
      <c r="B7" s="19"/>
      <c r="E7" s="306" t="str">
        <f>'Rekapitulace stavby'!K6</f>
        <v>Oprava osvětlení žst. Horka na Moravě, Řepčín, Olomouc - Město</v>
      </c>
      <c r="F7" s="307"/>
      <c r="G7" s="307"/>
      <c r="H7" s="307"/>
      <c r="L7" s="19"/>
    </row>
    <row r="8" spans="1:46" s="1" customFormat="1" ht="12" customHeight="1">
      <c r="B8" s="19"/>
      <c r="D8" s="127" t="s">
        <v>120</v>
      </c>
      <c r="L8" s="19"/>
    </row>
    <row r="9" spans="1:46" s="2" customFormat="1" ht="16.5" customHeight="1">
      <c r="A9" s="34"/>
      <c r="B9" s="37"/>
      <c r="C9" s="34"/>
      <c r="D9" s="34"/>
      <c r="E9" s="306" t="s">
        <v>757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7"/>
      <c r="C10" s="34"/>
      <c r="D10" s="127" t="s">
        <v>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7"/>
      <c r="C11" s="34"/>
      <c r="D11" s="34"/>
      <c r="E11" s="309" t="s">
        <v>812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7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7"/>
      <c r="C13" s="34"/>
      <c r="D13" s="127" t="s">
        <v>18</v>
      </c>
      <c r="E13" s="34"/>
      <c r="F13" s="110" t="s">
        <v>1</v>
      </c>
      <c r="G13" s="34"/>
      <c r="H13" s="34"/>
      <c r="I13" s="127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7"/>
      <c r="C14" s="34"/>
      <c r="D14" s="127" t="s">
        <v>20</v>
      </c>
      <c r="E14" s="34"/>
      <c r="F14" s="110" t="s">
        <v>21</v>
      </c>
      <c r="G14" s="34"/>
      <c r="H14" s="34"/>
      <c r="I14" s="127" t="s">
        <v>22</v>
      </c>
      <c r="J14" s="128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7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7"/>
      <c r="C16" s="34"/>
      <c r="D16" s="127" t="s">
        <v>23</v>
      </c>
      <c r="E16" s="34"/>
      <c r="F16" s="34"/>
      <c r="G16" s="34"/>
      <c r="H16" s="34"/>
      <c r="I16" s="127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7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7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7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7"/>
      <c r="C19" s="34"/>
      <c r="D19" s="127" t="s">
        <v>26</v>
      </c>
      <c r="E19" s="34"/>
      <c r="F19" s="34"/>
      <c r="G19" s="34"/>
      <c r="H19" s="34"/>
      <c r="I19" s="127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7"/>
      <c r="C20" s="34"/>
      <c r="D20" s="34"/>
      <c r="E20" s="310" t="str">
        <f>'Rekapitulace stavby'!E14</f>
        <v>Vyplň údaj</v>
      </c>
      <c r="F20" s="311"/>
      <c r="G20" s="311"/>
      <c r="H20" s="311"/>
      <c r="I20" s="127" t="s">
        <v>25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7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7"/>
      <c r="C22" s="34"/>
      <c r="D22" s="127" t="s">
        <v>28</v>
      </c>
      <c r="E22" s="34"/>
      <c r="F22" s="34"/>
      <c r="G22" s="34"/>
      <c r="H22" s="34"/>
      <c r="I22" s="127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7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7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7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7"/>
      <c r="C25" s="34"/>
      <c r="D25" s="127" t="s">
        <v>30</v>
      </c>
      <c r="E25" s="34"/>
      <c r="F25" s="34"/>
      <c r="G25" s="34"/>
      <c r="H25" s="34"/>
      <c r="I25" s="127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7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7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7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7"/>
      <c r="C28" s="34"/>
      <c r="D28" s="127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9"/>
      <c r="B29" s="130"/>
      <c r="C29" s="129"/>
      <c r="D29" s="129"/>
      <c r="E29" s="312" t="s">
        <v>1</v>
      </c>
      <c r="F29" s="312"/>
      <c r="G29" s="312"/>
      <c r="H29" s="312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2" customFormat="1" ht="6.95" customHeight="1">
      <c r="A30" s="34"/>
      <c r="B30" s="37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7"/>
      <c r="C31" s="34"/>
      <c r="D31" s="132"/>
      <c r="E31" s="132"/>
      <c r="F31" s="132"/>
      <c r="G31" s="132"/>
      <c r="H31" s="132"/>
      <c r="I31" s="132"/>
      <c r="J31" s="132"/>
      <c r="K31" s="132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7"/>
      <c r="C32" s="34"/>
      <c r="D32" s="133" t="s">
        <v>34</v>
      </c>
      <c r="E32" s="34"/>
      <c r="F32" s="34"/>
      <c r="G32" s="34"/>
      <c r="H32" s="34"/>
      <c r="I32" s="34"/>
      <c r="J32" s="134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7"/>
      <c r="C33" s="34"/>
      <c r="D33" s="132"/>
      <c r="E33" s="132"/>
      <c r="F33" s="132"/>
      <c r="G33" s="132"/>
      <c r="H33" s="132"/>
      <c r="I33" s="132"/>
      <c r="J33" s="132"/>
      <c r="K33" s="132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7"/>
      <c r="C34" s="34"/>
      <c r="D34" s="34"/>
      <c r="E34" s="34"/>
      <c r="F34" s="135" t="s">
        <v>36</v>
      </c>
      <c r="G34" s="34"/>
      <c r="H34" s="34"/>
      <c r="I34" s="135" t="s">
        <v>35</v>
      </c>
      <c r="J34" s="135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7"/>
      <c r="C35" s="34"/>
      <c r="D35" s="136" t="s">
        <v>38</v>
      </c>
      <c r="E35" s="127" t="s">
        <v>39</v>
      </c>
      <c r="F35" s="137">
        <f>ROUND((SUM(BE122:BE134)),  2)</f>
        <v>0</v>
      </c>
      <c r="G35" s="34"/>
      <c r="H35" s="34"/>
      <c r="I35" s="138">
        <v>0.21</v>
      </c>
      <c r="J35" s="137">
        <f>ROUND(((SUM(BE122:BE134))*I35),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7"/>
      <c r="C36" s="34"/>
      <c r="D36" s="34"/>
      <c r="E36" s="127" t="s">
        <v>40</v>
      </c>
      <c r="F36" s="137">
        <f>ROUND((SUM(BF122:BF134)),  2)</f>
        <v>0</v>
      </c>
      <c r="G36" s="34"/>
      <c r="H36" s="34"/>
      <c r="I36" s="138">
        <v>0.15</v>
      </c>
      <c r="J36" s="137">
        <f>ROUND(((SUM(BF122:BF134))*I36),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7"/>
      <c r="C37" s="34"/>
      <c r="D37" s="34"/>
      <c r="E37" s="127" t="s">
        <v>41</v>
      </c>
      <c r="F37" s="137">
        <f>ROUND((SUM(BG122:BG134)),  2)</f>
        <v>0</v>
      </c>
      <c r="G37" s="34"/>
      <c r="H37" s="34"/>
      <c r="I37" s="138">
        <v>0.21</v>
      </c>
      <c r="J37" s="13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7"/>
      <c r="C38" s="34"/>
      <c r="D38" s="34"/>
      <c r="E38" s="127" t="s">
        <v>42</v>
      </c>
      <c r="F38" s="137">
        <f>ROUND((SUM(BH122:BH134)),  2)</f>
        <v>0</v>
      </c>
      <c r="G38" s="34"/>
      <c r="H38" s="34"/>
      <c r="I38" s="138">
        <v>0.15</v>
      </c>
      <c r="J38" s="13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7"/>
      <c r="C39" s="34"/>
      <c r="D39" s="34"/>
      <c r="E39" s="127" t="s">
        <v>43</v>
      </c>
      <c r="F39" s="137">
        <f>ROUND((SUM(BI122:BI134)),  2)</f>
        <v>0</v>
      </c>
      <c r="G39" s="34"/>
      <c r="H39" s="34"/>
      <c r="I39" s="138">
        <v>0</v>
      </c>
      <c r="J39" s="13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7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7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7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7"/>
      <c r="C61" s="34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7"/>
      <c r="C65" s="34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7"/>
      <c r="C76" s="34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2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3" t="str">
        <f>E7</f>
        <v>Oprava osvětlení žst. Horka na Moravě, Řepčín, Olomouc - Město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0"/>
      <c r="C86" s="28" t="s">
        <v>120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4"/>
      <c r="B87" s="35"/>
      <c r="C87" s="36"/>
      <c r="D87" s="36"/>
      <c r="E87" s="313" t="s">
        <v>757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8" t="s">
        <v>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3.2 - Zemní práce</v>
      </c>
      <c r="F89" s="315"/>
      <c r="G89" s="315"/>
      <c r="H89" s="31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8" t="s">
        <v>20</v>
      </c>
      <c r="D91" s="36"/>
      <c r="E91" s="36"/>
      <c r="F91" s="26" t="str">
        <f>F14</f>
        <v xml:space="preserve"> </v>
      </c>
      <c r="G91" s="36"/>
      <c r="H91" s="36"/>
      <c r="I91" s="28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8" t="s">
        <v>23</v>
      </c>
      <c r="D93" s="36"/>
      <c r="E93" s="36"/>
      <c r="F93" s="26" t="str">
        <f>E17</f>
        <v xml:space="preserve"> </v>
      </c>
      <c r="G93" s="36"/>
      <c r="H93" s="36"/>
      <c r="I93" s="28" t="s">
        <v>28</v>
      </c>
      <c r="J93" s="31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8" t="s">
        <v>26</v>
      </c>
      <c r="D94" s="36"/>
      <c r="E94" s="36"/>
      <c r="F94" s="26" t="str">
        <f>IF(E20="","",E20)</f>
        <v>Vyplň údaj</v>
      </c>
      <c r="G94" s="36"/>
      <c r="H94" s="36"/>
      <c r="I94" s="28" t="s">
        <v>30</v>
      </c>
      <c r="J94" s="31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7" t="s">
        <v>125</v>
      </c>
      <c r="D96" s="122"/>
      <c r="E96" s="122"/>
      <c r="F96" s="122"/>
      <c r="G96" s="122"/>
      <c r="H96" s="122"/>
      <c r="I96" s="122"/>
      <c r="J96" s="158" t="s">
        <v>126</v>
      </c>
      <c r="K96" s="122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9" t="s">
        <v>127</v>
      </c>
      <c r="D98" s="36"/>
      <c r="E98" s="36"/>
      <c r="F98" s="36"/>
      <c r="G98" s="36"/>
      <c r="H98" s="36"/>
      <c r="I98" s="36"/>
      <c r="J98" s="84">
        <f>J122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128</v>
      </c>
    </row>
    <row r="99" spans="1:47" s="9" customFormat="1" ht="24.95" hidden="1" customHeight="1">
      <c r="B99" s="160"/>
      <c r="C99" s="161"/>
      <c r="D99" s="162" t="s">
        <v>131</v>
      </c>
      <c r="E99" s="163"/>
      <c r="F99" s="163"/>
      <c r="G99" s="163"/>
      <c r="H99" s="163"/>
      <c r="I99" s="163"/>
      <c r="J99" s="164">
        <f>J123</f>
        <v>0</v>
      </c>
      <c r="K99" s="161"/>
      <c r="L99" s="165"/>
    </row>
    <row r="100" spans="1:47" s="10" customFormat="1" ht="19.899999999999999" hidden="1" customHeight="1">
      <c r="B100" s="166"/>
      <c r="C100" s="104"/>
      <c r="D100" s="167" t="s">
        <v>133</v>
      </c>
      <c r="E100" s="168"/>
      <c r="F100" s="168"/>
      <c r="G100" s="168"/>
      <c r="H100" s="168"/>
      <c r="I100" s="168"/>
      <c r="J100" s="169">
        <f>J124</f>
        <v>0</v>
      </c>
      <c r="K100" s="104"/>
      <c r="L100" s="170"/>
    </row>
    <row r="101" spans="1:47" s="2" customFormat="1" ht="21.75" hidden="1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hidden="1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47" ht="11.25" hidden="1"/>
    <row r="104" spans="1:47" ht="11.25" hidden="1"/>
    <row r="105" spans="1:47" ht="11.25" hidden="1"/>
    <row r="106" spans="1:47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>
      <c r="A107" s="34"/>
      <c r="B107" s="35"/>
      <c r="C107" s="22" t="s">
        <v>136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>
      <c r="A110" s="34"/>
      <c r="B110" s="35"/>
      <c r="C110" s="36"/>
      <c r="D110" s="36"/>
      <c r="E110" s="313" t="str">
        <f>E7</f>
        <v>Oprava osvětlení žst. Horka na Moravě, Řepčín, Olomouc - Město</v>
      </c>
      <c r="F110" s="314"/>
      <c r="G110" s="314"/>
      <c r="H110" s="314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>
      <c r="B111" s="20"/>
      <c r="C111" s="28" t="s">
        <v>120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4"/>
      <c r="B112" s="35"/>
      <c r="C112" s="36"/>
      <c r="D112" s="36"/>
      <c r="E112" s="313" t="s">
        <v>757</v>
      </c>
      <c r="F112" s="315"/>
      <c r="G112" s="315"/>
      <c r="H112" s="315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8" t="s">
        <v>122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263" t="str">
        <f>E11</f>
        <v>3.2 - Zemní práce</v>
      </c>
      <c r="F114" s="315"/>
      <c r="G114" s="315"/>
      <c r="H114" s="315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8" t="s">
        <v>20</v>
      </c>
      <c r="D116" s="36"/>
      <c r="E116" s="36"/>
      <c r="F116" s="26" t="str">
        <f>F14</f>
        <v xml:space="preserve"> </v>
      </c>
      <c r="G116" s="36"/>
      <c r="H116" s="36"/>
      <c r="I116" s="28" t="s">
        <v>22</v>
      </c>
      <c r="J116" s="66">
        <f>IF(J14="","",J14)</f>
        <v>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23</v>
      </c>
      <c r="D118" s="36"/>
      <c r="E118" s="36"/>
      <c r="F118" s="26" t="str">
        <f>E17</f>
        <v xml:space="preserve"> </v>
      </c>
      <c r="G118" s="36"/>
      <c r="H118" s="36"/>
      <c r="I118" s="28" t="s">
        <v>28</v>
      </c>
      <c r="J118" s="31" t="str">
        <f>E23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>
      <c r="A119" s="34"/>
      <c r="B119" s="35"/>
      <c r="C119" s="28" t="s">
        <v>26</v>
      </c>
      <c r="D119" s="36"/>
      <c r="E119" s="36"/>
      <c r="F119" s="26" t="str">
        <f>IF(E20="","",E20)</f>
        <v>Vyplň údaj</v>
      </c>
      <c r="G119" s="36"/>
      <c r="H119" s="36"/>
      <c r="I119" s="28" t="s">
        <v>30</v>
      </c>
      <c r="J119" s="31" t="str">
        <f>E26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71"/>
      <c r="B121" s="172"/>
      <c r="C121" s="173" t="s">
        <v>137</v>
      </c>
      <c r="D121" s="174" t="s">
        <v>59</v>
      </c>
      <c r="E121" s="174" t="s">
        <v>55</v>
      </c>
      <c r="F121" s="174" t="s">
        <v>56</v>
      </c>
      <c r="G121" s="174" t="s">
        <v>138</v>
      </c>
      <c r="H121" s="174" t="s">
        <v>139</v>
      </c>
      <c r="I121" s="174" t="s">
        <v>140</v>
      </c>
      <c r="J121" s="174" t="s">
        <v>126</v>
      </c>
      <c r="K121" s="175" t="s">
        <v>141</v>
      </c>
      <c r="L121" s="176"/>
      <c r="M121" s="75" t="s">
        <v>1</v>
      </c>
      <c r="N121" s="76" t="s">
        <v>38</v>
      </c>
      <c r="O121" s="76" t="s">
        <v>142</v>
      </c>
      <c r="P121" s="76" t="s">
        <v>143</v>
      </c>
      <c r="Q121" s="76" t="s">
        <v>144</v>
      </c>
      <c r="R121" s="76" t="s">
        <v>145</v>
      </c>
      <c r="S121" s="76" t="s">
        <v>146</v>
      </c>
      <c r="T121" s="77" t="s">
        <v>147</v>
      </c>
      <c r="U121" s="171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71"/>
    </row>
    <row r="122" spans="1:65" s="2" customFormat="1" ht="22.9" customHeight="1">
      <c r="A122" s="34"/>
      <c r="B122" s="35"/>
      <c r="C122" s="82" t="s">
        <v>148</v>
      </c>
      <c r="D122" s="36"/>
      <c r="E122" s="36"/>
      <c r="F122" s="36"/>
      <c r="G122" s="36"/>
      <c r="H122" s="36"/>
      <c r="I122" s="36"/>
      <c r="J122" s="177">
        <f>BK122</f>
        <v>0</v>
      </c>
      <c r="K122" s="36"/>
      <c r="L122" s="37"/>
      <c r="M122" s="78"/>
      <c r="N122" s="178"/>
      <c r="O122" s="79"/>
      <c r="P122" s="179">
        <f>P123</f>
        <v>0</v>
      </c>
      <c r="Q122" s="79"/>
      <c r="R122" s="179">
        <f>R123</f>
        <v>5.5435999999999996</v>
      </c>
      <c r="S122" s="79"/>
      <c r="T122" s="180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73</v>
      </c>
      <c r="AU122" s="16" t="s">
        <v>128</v>
      </c>
      <c r="BK122" s="181">
        <f>BK123</f>
        <v>0</v>
      </c>
    </row>
    <row r="123" spans="1:65" s="12" customFormat="1" ht="25.9" customHeight="1">
      <c r="B123" s="200"/>
      <c r="C123" s="201"/>
      <c r="D123" s="202" t="s">
        <v>73</v>
      </c>
      <c r="E123" s="203" t="s">
        <v>149</v>
      </c>
      <c r="F123" s="203" t="s">
        <v>294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</f>
        <v>0</v>
      </c>
      <c r="Q123" s="208"/>
      <c r="R123" s="209">
        <f>R124</f>
        <v>5.5435999999999996</v>
      </c>
      <c r="S123" s="208"/>
      <c r="T123" s="210">
        <f>T124</f>
        <v>0</v>
      </c>
      <c r="AR123" s="211" t="s">
        <v>217</v>
      </c>
      <c r="AT123" s="212" t="s">
        <v>73</v>
      </c>
      <c r="AU123" s="212" t="s">
        <v>74</v>
      </c>
      <c r="AY123" s="211" t="s">
        <v>155</v>
      </c>
      <c r="BK123" s="213">
        <f>BK124</f>
        <v>0</v>
      </c>
    </row>
    <row r="124" spans="1:65" s="12" customFormat="1" ht="22.9" customHeight="1">
      <c r="B124" s="200"/>
      <c r="C124" s="201"/>
      <c r="D124" s="202" t="s">
        <v>73</v>
      </c>
      <c r="E124" s="214" t="s">
        <v>297</v>
      </c>
      <c r="F124" s="214" t="s">
        <v>298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SUM(P125:P134)</f>
        <v>0</v>
      </c>
      <c r="Q124" s="208"/>
      <c r="R124" s="209">
        <f>SUM(R125:R134)</f>
        <v>5.5435999999999996</v>
      </c>
      <c r="S124" s="208"/>
      <c r="T124" s="210">
        <f>SUM(T125:T134)</f>
        <v>0</v>
      </c>
      <c r="AR124" s="211" t="s">
        <v>217</v>
      </c>
      <c r="AT124" s="212" t="s">
        <v>73</v>
      </c>
      <c r="AU124" s="212" t="s">
        <v>81</v>
      </c>
      <c r="AY124" s="211" t="s">
        <v>155</v>
      </c>
      <c r="BK124" s="213">
        <f>SUM(BK125:BK134)</f>
        <v>0</v>
      </c>
    </row>
    <row r="125" spans="1:65" s="2" customFormat="1" ht="24.2" customHeight="1">
      <c r="A125" s="34"/>
      <c r="B125" s="35"/>
      <c r="C125" s="216" t="s">
        <v>81</v>
      </c>
      <c r="D125" s="216" t="s">
        <v>289</v>
      </c>
      <c r="E125" s="217" t="s">
        <v>813</v>
      </c>
      <c r="F125" s="218" t="s">
        <v>301</v>
      </c>
      <c r="G125" s="219" t="s">
        <v>263</v>
      </c>
      <c r="H125" s="220">
        <v>12</v>
      </c>
      <c r="I125" s="221"/>
      <c r="J125" s="222">
        <f t="shared" ref="J125:J134" si="0">ROUND(I125*H125,2)</f>
        <v>0</v>
      </c>
      <c r="K125" s="218" t="s">
        <v>814</v>
      </c>
      <c r="L125" s="37"/>
      <c r="M125" s="223" t="s">
        <v>1</v>
      </c>
      <c r="N125" s="224" t="s">
        <v>39</v>
      </c>
      <c r="O125" s="71"/>
      <c r="P125" s="192">
        <f t="shared" ref="P125:P134" si="1">O125*H125</f>
        <v>0</v>
      </c>
      <c r="Q125" s="192">
        <v>0</v>
      </c>
      <c r="R125" s="192">
        <f t="shared" ref="R125:R134" si="2">Q125*H125</f>
        <v>0</v>
      </c>
      <c r="S125" s="192">
        <v>0</v>
      </c>
      <c r="T125" s="193">
        <f t="shared" ref="T125:T134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4" t="s">
        <v>184</v>
      </c>
      <c r="AT125" s="194" t="s">
        <v>289</v>
      </c>
      <c r="AU125" s="194" t="s">
        <v>83</v>
      </c>
      <c r="AY125" s="16" t="s">
        <v>155</v>
      </c>
      <c r="BE125" s="118">
        <f t="shared" ref="BE125:BE134" si="4">IF(N125="základní",J125,0)</f>
        <v>0</v>
      </c>
      <c r="BF125" s="118">
        <f t="shared" ref="BF125:BF134" si="5">IF(N125="snížená",J125,0)</f>
        <v>0</v>
      </c>
      <c r="BG125" s="118">
        <f t="shared" ref="BG125:BG134" si="6">IF(N125="zákl. přenesená",J125,0)</f>
        <v>0</v>
      </c>
      <c r="BH125" s="118">
        <f t="shared" ref="BH125:BH134" si="7">IF(N125="sníž. přenesená",J125,0)</f>
        <v>0</v>
      </c>
      <c r="BI125" s="118">
        <f t="shared" ref="BI125:BI134" si="8">IF(N125="nulová",J125,0)</f>
        <v>0</v>
      </c>
      <c r="BJ125" s="16" t="s">
        <v>81</v>
      </c>
      <c r="BK125" s="118">
        <f t="shared" ref="BK125:BK134" si="9">ROUND(I125*H125,2)</f>
        <v>0</v>
      </c>
      <c r="BL125" s="16" t="s">
        <v>184</v>
      </c>
      <c r="BM125" s="194" t="s">
        <v>815</v>
      </c>
    </row>
    <row r="126" spans="1:65" s="2" customFormat="1" ht="24.2" customHeight="1">
      <c r="A126" s="34"/>
      <c r="B126" s="35"/>
      <c r="C126" s="216" t="s">
        <v>83</v>
      </c>
      <c r="D126" s="216" t="s">
        <v>289</v>
      </c>
      <c r="E126" s="217" t="s">
        <v>816</v>
      </c>
      <c r="F126" s="218" t="s">
        <v>305</v>
      </c>
      <c r="G126" s="219" t="s">
        <v>263</v>
      </c>
      <c r="H126" s="220">
        <v>12</v>
      </c>
      <c r="I126" s="221"/>
      <c r="J126" s="222">
        <f t="shared" si="0"/>
        <v>0</v>
      </c>
      <c r="K126" s="218" t="s">
        <v>814</v>
      </c>
      <c r="L126" s="37"/>
      <c r="M126" s="223" t="s">
        <v>1</v>
      </c>
      <c r="N126" s="224" t="s">
        <v>39</v>
      </c>
      <c r="O126" s="71"/>
      <c r="P126" s="192">
        <f t="shared" si="1"/>
        <v>0</v>
      </c>
      <c r="Q126" s="192">
        <v>8.4250000000000005E-2</v>
      </c>
      <c r="R126" s="192">
        <f t="shared" si="2"/>
        <v>1.0110000000000001</v>
      </c>
      <c r="S126" s="192">
        <v>0</v>
      </c>
      <c r="T126" s="193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4" t="s">
        <v>184</v>
      </c>
      <c r="AT126" s="194" t="s">
        <v>289</v>
      </c>
      <c r="AU126" s="194" t="s">
        <v>83</v>
      </c>
      <c r="AY126" s="16" t="s">
        <v>155</v>
      </c>
      <c r="BE126" s="118">
        <f t="shared" si="4"/>
        <v>0</v>
      </c>
      <c r="BF126" s="118">
        <f t="shared" si="5"/>
        <v>0</v>
      </c>
      <c r="BG126" s="118">
        <f t="shared" si="6"/>
        <v>0</v>
      </c>
      <c r="BH126" s="118">
        <f t="shared" si="7"/>
        <v>0</v>
      </c>
      <c r="BI126" s="118">
        <f t="shared" si="8"/>
        <v>0</v>
      </c>
      <c r="BJ126" s="16" t="s">
        <v>81</v>
      </c>
      <c r="BK126" s="118">
        <f t="shared" si="9"/>
        <v>0</v>
      </c>
      <c r="BL126" s="16" t="s">
        <v>184</v>
      </c>
      <c r="BM126" s="194" t="s">
        <v>817</v>
      </c>
    </row>
    <row r="127" spans="1:65" s="2" customFormat="1" ht="24.2" customHeight="1">
      <c r="A127" s="34"/>
      <c r="B127" s="35"/>
      <c r="C127" s="216" t="s">
        <v>217</v>
      </c>
      <c r="D127" s="216" t="s">
        <v>289</v>
      </c>
      <c r="E127" s="217" t="s">
        <v>818</v>
      </c>
      <c r="F127" s="218" t="s">
        <v>313</v>
      </c>
      <c r="G127" s="219" t="s">
        <v>202</v>
      </c>
      <c r="H127" s="220">
        <v>20</v>
      </c>
      <c r="I127" s="221"/>
      <c r="J127" s="222">
        <f t="shared" si="0"/>
        <v>0</v>
      </c>
      <c r="K127" s="218" t="s">
        <v>814</v>
      </c>
      <c r="L127" s="37"/>
      <c r="M127" s="223" t="s">
        <v>1</v>
      </c>
      <c r="N127" s="224" t="s">
        <v>39</v>
      </c>
      <c r="O127" s="71"/>
      <c r="P127" s="192">
        <f t="shared" si="1"/>
        <v>0</v>
      </c>
      <c r="Q127" s="192">
        <v>3.0000000000000001E-5</v>
      </c>
      <c r="R127" s="192">
        <f t="shared" si="2"/>
        <v>6.0000000000000006E-4</v>
      </c>
      <c r="S127" s="192">
        <v>0</v>
      </c>
      <c r="T127" s="19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4" t="s">
        <v>184</v>
      </c>
      <c r="AT127" s="194" t="s">
        <v>289</v>
      </c>
      <c r="AU127" s="194" t="s">
        <v>83</v>
      </c>
      <c r="AY127" s="16" t="s">
        <v>155</v>
      </c>
      <c r="BE127" s="118">
        <f t="shared" si="4"/>
        <v>0</v>
      </c>
      <c r="BF127" s="118">
        <f t="shared" si="5"/>
        <v>0</v>
      </c>
      <c r="BG127" s="118">
        <f t="shared" si="6"/>
        <v>0</v>
      </c>
      <c r="BH127" s="118">
        <f t="shared" si="7"/>
        <v>0</v>
      </c>
      <c r="BI127" s="118">
        <f t="shared" si="8"/>
        <v>0</v>
      </c>
      <c r="BJ127" s="16" t="s">
        <v>81</v>
      </c>
      <c r="BK127" s="118">
        <f t="shared" si="9"/>
        <v>0</v>
      </c>
      <c r="BL127" s="16" t="s">
        <v>184</v>
      </c>
      <c r="BM127" s="194" t="s">
        <v>819</v>
      </c>
    </row>
    <row r="128" spans="1:65" s="2" customFormat="1" ht="24.2" customHeight="1">
      <c r="A128" s="34"/>
      <c r="B128" s="35"/>
      <c r="C128" s="216" t="s">
        <v>156</v>
      </c>
      <c r="D128" s="216" t="s">
        <v>289</v>
      </c>
      <c r="E128" s="217" t="s">
        <v>820</v>
      </c>
      <c r="F128" s="218" t="s">
        <v>317</v>
      </c>
      <c r="G128" s="219" t="s">
        <v>263</v>
      </c>
      <c r="H128" s="220">
        <v>10</v>
      </c>
      <c r="I128" s="221"/>
      <c r="J128" s="222">
        <f t="shared" si="0"/>
        <v>0</v>
      </c>
      <c r="K128" s="218" t="s">
        <v>814</v>
      </c>
      <c r="L128" s="37"/>
      <c r="M128" s="223" t="s">
        <v>1</v>
      </c>
      <c r="N128" s="224" t="s">
        <v>39</v>
      </c>
      <c r="O128" s="71"/>
      <c r="P128" s="192">
        <f t="shared" si="1"/>
        <v>0</v>
      </c>
      <c r="Q128" s="192">
        <v>0.25319999999999998</v>
      </c>
      <c r="R128" s="192">
        <f t="shared" si="2"/>
        <v>2.532</v>
      </c>
      <c r="S128" s="192">
        <v>0</v>
      </c>
      <c r="T128" s="193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4" t="s">
        <v>184</v>
      </c>
      <c r="AT128" s="194" t="s">
        <v>289</v>
      </c>
      <c r="AU128" s="194" t="s">
        <v>83</v>
      </c>
      <c r="AY128" s="16" t="s">
        <v>155</v>
      </c>
      <c r="BE128" s="118">
        <f t="shared" si="4"/>
        <v>0</v>
      </c>
      <c r="BF128" s="118">
        <f t="shared" si="5"/>
        <v>0</v>
      </c>
      <c r="BG128" s="118">
        <f t="shared" si="6"/>
        <v>0</v>
      </c>
      <c r="BH128" s="118">
        <f t="shared" si="7"/>
        <v>0</v>
      </c>
      <c r="BI128" s="118">
        <f t="shared" si="8"/>
        <v>0</v>
      </c>
      <c r="BJ128" s="16" t="s">
        <v>81</v>
      </c>
      <c r="BK128" s="118">
        <f t="shared" si="9"/>
        <v>0</v>
      </c>
      <c r="BL128" s="16" t="s">
        <v>184</v>
      </c>
      <c r="BM128" s="194" t="s">
        <v>821</v>
      </c>
    </row>
    <row r="129" spans="1:65" s="2" customFormat="1" ht="24.2" customHeight="1">
      <c r="A129" s="34"/>
      <c r="B129" s="35"/>
      <c r="C129" s="182" t="s">
        <v>204</v>
      </c>
      <c r="D129" s="182" t="s">
        <v>149</v>
      </c>
      <c r="E129" s="183" t="s">
        <v>822</v>
      </c>
      <c r="F129" s="184" t="s">
        <v>823</v>
      </c>
      <c r="G129" s="185" t="s">
        <v>240</v>
      </c>
      <c r="H129" s="186">
        <v>2</v>
      </c>
      <c r="I129" s="187"/>
      <c r="J129" s="188">
        <f t="shared" si="0"/>
        <v>0</v>
      </c>
      <c r="K129" s="184" t="s">
        <v>824</v>
      </c>
      <c r="L129" s="189"/>
      <c r="M129" s="190" t="s">
        <v>1</v>
      </c>
      <c r="N129" s="191" t="s">
        <v>39</v>
      </c>
      <c r="O129" s="71"/>
      <c r="P129" s="192">
        <f t="shared" si="1"/>
        <v>0</v>
      </c>
      <c r="Q129" s="192">
        <v>1</v>
      </c>
      <c r="R129" s="192">
        <f t="shared" si="2"/>
        <v>2</v>
      </c>
      <c r="S129" s="192">
        <v>0</v>
      </c>
      <c r="T129" s="193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4" t="s">
        <v>249</v>
      </c>
      <c r="AT129" s="194" t="s">
        <v>149</v>
      </c>
      <c r="AU129" s="194" t="s">
        <v>83</v>
      </c>
      <c r="AY129" s="16" t="s">
        <v>155</v>
      </c>
      <c r="BE129" s="118">
        <f t="shared" si="4"/>
        <v>0</v>
      </c>
      <c r="BF129" s="118">
        <f t="shared" si="5"/>
        <v>0</v>
      </c>
      <c r="BG129" s="118">
        <f t="shared" si="6"/>
        <v>0</v>
      </c>
      <c r="BH129" s="118">
        <f t="shared" si="7"/>
        <v>0</v>
      </c>
      <c r="BI129" s="118">
        <f t="shared" si="8"/>
        <v>0</v>
      </c>
      <c r="BJ129" s="16" t="s">
        <v>81</v>
      </c>
      <c r="BK129" s="118">
        <f t="shared" si="9"/>
        <v>0</v>
      </c>
      <c r="BL129" s="16" t="s">
        <v>184</v>
      </c>
      <c r="BM129" s="194" t="s">
        <v>825</v>
      </c>
    </row>
    <row r="130" spans="1:65" s="2" customFormat="1" ht="14.45" customHeight="1">
      <c r="A130" s="34"/>
      <c r="B130" s="35"/>
      <c r="C130" s="216" t="s">
        <v>331</v>
      </c>
      <c r="D130" s="216" t="s">
        <v>289</v>
      </c>
      <c r="E130" s="217" t="s">
        <v>826</v>
      </c>
      <c r="F130" s="218" t="s">
        <v>309</v>
      </c>
      <c r="G130" s="219" t="s">
        <v>292</v>
      </c>
      <c r="H130" s="220">
        <v>12</v>
      </c>
      <c r="I130" s="221"/>
      <c r="J130" s="222">
        <f t="shared" si="0"/>
        <v>0</v>
      </c>
      <c r="K130" s="218" t="s">
        <v>814</v>
      </c>
      <c r="L130" s="37"/>
      <c r="M130" s="223" t="s">
        <v>1</v>
      </c>
      <c r="N130" s="224" t="s">
        <v>39</v>
      </c>
      <c r="O130" s="71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4" t="s">
        <v>184</v>
      </c>
      <c r="AT130" s="194" t="s">
        <v>289</v>
      </c>
      <c r="AU130" s="194" t="s">
        <v>83</v>
      </c>
      <c r="AY130" s="16" t="s">
        <v>155</v>
      </c>
      <c r="BE130" s="118">
        <f t="shared" si="4"/>
        <v>0</v>
      </c>
      <c r="BF130" s="118">
        <f t="shared" si="5"/>
        <v>0</v>
      </c>
      <c r="BG130" s="118">
        <f t="shared" si="6"/>
        <v>0</v>
      </c>
      <c r="BH130" s="118">
        <f t="shared" si="7"/>
        <v>0</v>
      </c>
      <c r="BI130" s="118">
        <f t="shared" si="8"/>
        <v>0</v>
      </c>
      <c r="BJ130" s="16" t="s">
        <v>81</v>
      </c>
      <c r="BK130" s="118">
        <f t="shared" si="9"/>
        <v>0</v>
      </c>
      <c r="BL130" s="16" t="s">
        <v>184</v>
      </c>
      <c r="BM130" s="194" t="s">
        <v>827</v>
      </c>
    </row>
    <row r="131" spans="1:65" s="2" customFormat="1" ht="14.45" customHeight="1">
      <c r="A131" s="34"/>
      <c r="B131" s="35"/>
      <c r="C131" s="216" t="s">
        <v>681</v>
      </c>
      <c r="D131" s="216" t="s">
        <v>289</v>
      </c>
      <c r="E131" s="217" t="s">
        <v>828</v>
      </c>
      <c r="F131" s="218" t="s">
        <v>347</v>
      </c>
      <c r="G131" s="219" t="s">
        <v>292</v>
      </c>
      <c r="H131" s="220">
        <v>12</v>
      </c>
      <c r="I131" s="221"/>
      <c r="J131" s="222">
        <f t="shared" si="0"/>
        <v>0</v>
      </c>
      <c r="K131" s="218" t="s">
        <v>1</v>
      </c>
      <c r="L131" s="37"/>
      <c r="M131" s="223" t="s">
        <v>1</v>
      </c>
      <c r="N131" s="224" t="s">
        <v>39</v>
      </c>
      <c r="O131" s="71"/>
      <c r="P131" s="192">
        <f t="shared" si="1"/>
        <v>0</v>
      </c>
      <c r="Q131" s="192">
        <v>0</v>
      </c>
      <c r="R131" s="192">
        <f t="shared" si="2"/>
        <v>0</v>
      </c>
      <c r="S131" s="192">
        <v>0</v>
      </c>
      <c r="T131" s="193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4" t="s">
        <v>184</v>
      </c>
      <c r="AT131" s="194" t="s">
        <v>289</v>
      </c>
      <c r="AU131" s="194" t="s">
        <v>83</v>
      </c>
      <c r="AY131" s="16" t="s">
        <v>155</v>
      </c>
      <c r="BE131" s="118">
        <f t="shared" si="4"/>
        <v>0</v>
      </c>
      <c r="BF131" s="118">
        <f t="shared" si="5"/>
        <v>0</v>
      </c>
      <c r="BG131" s="118">
        <f t="shared" si="6"/>
        <v>0</v>
      </c>
      <c r="BH131" s="118">
        <f t="shared" si="7"/>
        <v>0</v>
      </c>
      <c r="BI131" s="118">
        <f t="shared" si="8"/>
        <v>0</v>
      </c>
      <c r="BJ131" s="16" t="s">
        <v>81</v>
      </c>
      <c r="BK131" s="118">
        <f t="shared" si="9"/>
        <v>0</v>
      </c>
      <c r="BL131" s="16" t="s">
        <v>184</v>
      </c>
      <c r="BM131" s="194" t="s">
        <v>829</v>
      </c>
    </row>
    <row r="132" spans="1:65" s="2" customFormat="1" ht="24.2" customHeight="1">
      <c r="A132" s="34"/>
      <c r="B132" s="35"/>
      <c r="C132" s="216" t="s">
        <v>154</v>
      </c>
      <c r="D132" s="216" t="s">
        <v>289</v>
      </c>
      <c r="E132" s="217" t="s">
        <v>830</v>
      </c>
      <c r="F132" s="218" t="s">
        <v>831</v>
      </c>
      <c r="G132" s="219" t="s">
        <v>202</v>
      </c>
      <c r="H132" s="220">
        <v>8</v>
      </c>
      <c r="I132" s="221"/>
      <c r="J132" s="222">
        <f t="shared" si="0"/>
        <v>0</v>
      </c>
      <c r="K132" s="218" t="s">
        <v>832</v>
      </c>
      <c r="L132" s="37"/>
      <c r="M132" s="223" t="s">
        <v>1</v>
      </c>
      <c r="N132" s="224" t="s">
        <v>39</v>
      </c>
      <c r="O132" s="71"/>
      <c r="P132" s="192">
        <f t="shared" si="1"/>
        <v>0</v>
      </c>
      <c r="Q132" s="192">
        <v>0</v>
      </c>
      <c r="R132" s="192">
        <f t="shared" si="2"/>
        <v>0</v>
      </c>
      <c r="S132" s="192">
        <v>0</v>
      </c>
      <c r="T132" s="193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4" t="s">
        <v>184</v>
      </c>
      <c r="AT132" s="194" t="s">
        <v>289</v>
      </c>
      <c r="AU132" s="194" t="s">
        <v>83</v>
      </c>
      <c r="AY132" s="16" t="s">
        <v>155</v>
      </c>
      <c r="BE132" s="118">
        <f t="shared" si="4"/>
        <v>0</v>
      </c>
      <c r="BF132" s="118">
        <f t="shared" si="5"/>
        <v>0</v>
      </c>
      <c r="BG132" s="118">
        <f t="shared" si="6"/>
        <v>0</v>
      </c>
      <c r="BH132" s="118">
        <f t="shared" si="7"/>
        <v>0</v>
      </c>
      <c r="BI132" s="118">
        <f t="shared" si="8"/>
        <v>0</v>
      </c>
      <c r="BJ132" s="16" t="s">
        <v>81</v>
      </c>
      <c r="BK132" s="118">
        <f t="shared" si="9"/>
        <v>0</v>
      </c>
      <c r="BL132" s="16" t="s">
        <v>184</v>
      </c>
      <c r="BM132" s="194" t="s">
        <v>833</v>
      </c>
    </row>
    <row r="133" spans="1:65" s="2" customFormat="1" ht="24.2" customHeight="1">
      <c r="A133" s="34"/>
      <c r="B133" s="35"/>
      <c r="C133" s="216" t="s">
        <v>382</v>
      </c>
      <c r="D133" s="216" t="s">
        <v>289</v>
      </c>
      <c r="E133" s="217" t="s">
        <v>834</v>
      </c>
      <c r="F133" s="218" t="s">
        <v>835</v>
      </c>
      <c r="G133" s="219" t="s">
        <v>202</v>
      </c>
      <c r="H133" s="220">
        <v>56</v>
      </c>
      <c r="I133" s="221"/>
      <c r="J133" s="222">
        <f t="shared" si="0"/>
        <v>0</v>
      </c>
      <c r="K133" s="218" t="s">
        <v>832</v>
      </c>
      <c r="L133" s="37"/>
      <c r="M133" s="223" t="s">
        <v>1</v>
      </c>
      <c r="N133" s="224" t="s">
        <v>39</v>
      </c>
      <c r="O133" s="71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4" t="s">
        <v>184</v>
      </c>
      <c r="AT133" s="194" t="s">
        <v>289</v>
      </c>
      <c r="AU133" s="194" t="s">
        <v>83</v>
      </c>
      <c r="AY133" s="16" t="s">
        <v>155</v>
      </c>
      <c r="BE133" s="118">
        <f t="shared" si="4"/>
        <v>0</v>
      </c>
      <c r="BF133" s="118">
        <f t="shared" si="5"/>
        <v>0</v>
      </c>
      <c r="BG133" s="118">
        <f t="shared" si="6"/>
        <v>0</v>
      </c>
      <c r="BH133" s="118">
        <f t="shared" si="7"/>
        <v>0</v>
      </c>
      <c r="BI133" s="118">
        <f t="shared" si="8"/>
        <v>0</v>
      </c>
      <c r="BJ133" s="16" t="s">
        <v>81</v>
      </c>
      <c r="BK133" s="118">
        <f t="shared" si="9"/>
        <v>0</v>
      </c>
      <c r="BL133" s="16" t="s">
        <v>184</v>
      </c>
      <c r="BM133" s="194" t="s">
        <v>836</v>
      </c>
    </row>
    <row r="134" spans="1:65" s="2" customFormat="1" ht="24.2" customHeight="1">
      <c r="A134" s="34"/>
      <c r="B134" s="35"/>
      <c r="C134" s="216" t="s">
        <v>199</v>
      </c>
      <c r="D134" s="216" t="s">
        <v>289</v>
      </c>
      <c r="E134" s="217" t="s">
        <v>837</v>
      </c>
      <c r="F134" s="218" t="s">
        <v>355</v>
      </c>
      <c r="G134" s="219" t="s">
        <v>202</v>
      </c>
      <c r="H134" s="220">
        <v>56</v>
      </c>
      <c r="I134" s="221"/>
      <c r="J134" s="222">
        <f t="shared" si="0"/>
        <v>0</v>
      </c>
      <c r="K134" s="218" t="s">
        <v>814</v>
      </c>
      <c r="L134" s="37"/>
      <c r="M134" s="248" t="s">
        <v>1</v>
      </c>
      <c r="N134" s="249" t="s">
        <v>39</v>
      </c>
      <c r="O134" s="250"/>
      <c r="P134" s="251">
        <f t="shared" si="1"/>
        <v>0</v>
      </c>
      <c r="Q134" s="251">
        <v>0</v>
      </c>
      <c r="R134" s="251">
        <f t="shared" si="2"/>
        <v>0</v>
      </c>
      <c r="S134" s="251">
        <v>0</v>
      </c>
      <c r="T134" s="252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4" t="s">
        <v>184</v>
      </c>
      <c r="AT134" s="194" t="s">
        <v>289</v>
      </c>
      <c r="AU134" s="194" t="s">
        <v>83</v>
      </c>
      <c r="AY134" s="16" t="s">
        <v>155</v>
      </c>
      <c r="BE134" s="118">
        <f t="shared" si="4"/>
        <v>0</v>
      </c>
      <c r="BF134" s="118">
        <f t="shared" si="5"/>
        <v>0</v>
      </c>
      <c r="BG134" s="118">
        <f t="shared" si="6"/>
        <v>0</v>
      </c>
      <c r="BH134" s="118">
        <f t="shared" si="7"/>
        <v>0</v>
      </c>
      <c r="BI134" s="118">
        <f t="shared" si="8"/>
        <v>0</v>
      </c>
      <c r="BJ134" s="16" t="s">
        <v>81</v>
      </c>
      <c r="BK134" s="118">
        <f t="shared" si="9"/>
        <v>0</v>
      </c>
      <c r="BL134" s="16" t="s">
        <v>184</v>
      </c>
      <c r="BM134" s="194" t="s">
        <v>838</v>
      </c>
    </row>
    <row r="135" spans="1:65" s="2" customFormat="1" ht="6.95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37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algorithmName="SHA-512" hashValue="U7o953eqxoclLXatnqaRqF6yCdH9dND3lzKUp6gyASyMb4rDQWUGK2OVFCuYro3Mz8IO7/Eu+aeH5fFRSwzKMQ==" saltValue="GzXXC9zLyhQ+ishLasiRIAdRdhYYZyL1hRcHV2NF6ULdPIwsq/9OpDru6pj/5ge+IGJaNpS2SudnGMDLUYB2SQ==" spinCount="100000" sheet="1" objects="1" scenarios="1" formatColumns="0" formatRows="0" autoFilter="0"/>
  <autoFilter ref="C121:K134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6" t="s">
        <v>109</v>
      </c>
    </row>
    <row r="3" spans="1:46" s="1" customFormat="1" ht="6.95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83</v>
      </c>
    </row>
    <row r="4" spans="1:46" s="1" customFormat="1" ht="24.95" customHeight="1">
      <c r="B4" s="19"/>
      <c r="D4" s="125" t="s">
        <v>119</v>
      </c>
      <c r="L4" s="19"/>
      <c r="M4" s="126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27" t="s">
        <v>16</v>
      </c>
      <c r="L6" s="19"/>
    </row>
    <row r="7" spans="1:46" s="1" customFormat="1" ht="16.5" customHeight="1">
      <c r="B7" s="19"/>
      <c r="E7" s="306" t="str">
        <f>'Rekapitulace stavby'!K6</f>
        <v>Oprava osvětlení žst. Horka na Moravě, Řepčín, Olomouc - Město</v>
      </c>
      <c r="F7" s="307"/>
      <c r="G7" s="307"/>
      <c r="H7" s="307"/>
      <c r="L7" s="19"/>
    </row>
    <row r="8" spans="1:46" s="1" customFormat="1" ht="12" customHeight="1">
      <c r="B8" s="19"/>
      <c r="D8" s="127" t="s">
        <v>120</v>
      </c>
      <c r="L8" s="19"/>
    </row>
    <row r="9" spans="1:46" s="2" customFormat="1" ht="16.5" customHeight="1">
      <c r="A9" s="34"/>
      <c r="B9" s="37"/>
      <c r="C9" s="34"/>
      <c r="D9" s="34"/>
      <c r="E9" s="306" t="s">
        <v>757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7"/>
      <c r="C10" s="34"/>
      <c r="D10" s="127" t="s">
        <v>122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7"/>
      <c r="C11" s="34"/>
      <c r="D11" s="34"/>
      <c r="E11" s="309" t="s">
        <v>839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7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7"/>
      <c r="C13" s="34"/>
      <c r="D13" s="127" t="s">
        <v>18</v>
      </c>
      <c r="E13" s="34"/>
      <c r="F13" s="110" t="s">
        <v>1</v>
      </c>
      <c r="G13" s="34"/>
      <c r="H13" s="34"/>
      <c r="I13" s="127" t="s">
        <v>19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7"/>
      <c r="C14" s="34"/>
      <c r="D14" s="127" t="s">
        <v>20</v>
      </c>
      <c r="E14" s="34"/>
      <c r="F14" s="110" t="s">
        <v>21</v>
      </c>
      <c r="G14" s="34"/>
      <c r="H14" s="34"/>
      <c r="I14" s="127" t="s">
        <v>22</v>
      </c>
      <c r="J14" s="128">
        <f>'Rekapitulace stavby'!AN8</f>
        <v>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7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7"/>
      <c r="C16" s="34"/>
      <c r="D16" s="127" t="s">
        <v>23</v>
      </c>
      <c r="E16" s="34"/>
      <c r="F16" s="34"/>
      <c r="G16" s="34"/>
      <c r="H16" s="34"/>
      <c r="I16" s="127" t="s">
        <v>24</v>
      </c>
      <c r="J16" s="110" t="str">
        <f>IF('Rekapitulace stavby'!AN10="","",'Rekapitulace stavby'!AN10)</f>
        <v/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7"/>
      <c r="C17" s="34"/>
      <c r="D17" s="34"/>
      <c r="E17" s="110" t="str">
        <f>IF('Rekapitulace stavby'!E11="","",'Rekapitulace stavby'!E11)</f>
        <v xml:space="preserve"> </v>
      </c>
      <c r="F17" s="34"/>
      <c r="G17" s="34"/>
      <c r="H17" s="34"/>
      <c r="I17" s="127" t="s">
        <v>25</v>
      </c>
      <c r="J17" s="110" t="str">
        <f>IF('Rekapitulace stavby'!AN11="","",'Rekapitulace stavby'!AN11)</f>
        <v/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7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7"/>
      <c r="C19" s="34"/>
      <c r="D19" s="127" t="s">
        <v>26</v>
      </c>
      <c r="E19" s="34"/>
      <c r="F19" s="34"/>
      <c r="G19" s="34"/>
      <c r="H19" s="34"/>
      <c r="I19" s="127" t="s">
        <v>24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7"/>
      <c r="C20" s="34"/>
      <c r="D20" s="34"/>
      <c r="E20" s="310" t="str">
        <f>'Rekapitulace stavby'!E14</f>
        <v>Vyplň údaj</v>
      </c>
      <c r="F20" s="311"/>
      <c r="G20" s="311"/>
      <c r="H20" s="311"/>
      <c r="I20" s="127" t="s">
        <v>25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7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7"/>
      <c r="C22" s="34"/>
      <c r="D22" s="127" t="s">
        <v>28</v>
      </c>
      <c r="E22" s="34"/>
      <c r="F22" s="34"/>
      <c r="G22" s="34"/>
      <c r="H22" s="34"/>
      <c r="I22" s="127" t="s">
        <v>24</v>
      </c>
      <c r="J22" s="110" t="str">
        <f>IF('Rekapitulace stavby'!AN16="","",'Rekapitulace stavby'!AN16)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7"/>
      <c r="C23" s="34"/>
      <c r="D23" s="34"/>
      <c r="E23" s="110" t="str">
        <f>IF('Rekapitulace stavby'!E17="","",'Rekapitulace stavby'!E17)</f>
        <v xml:space="preserve"> </v>
      </c>
      <c r="F23" s="34"/>
      <c r="G23" s="34"/>
      <c r="H23" s="34"/>
      <c r="I23" s="127" t="s">
        <v>25</v>
      </c>
      <c r="J23" s="110" t="str">
        <f>IF('Rekapitulace stavby'!AN17="","",'Rekapitulace stavby'!AN17)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7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7"/>
      <c r="C25" s="34"/>
      <c r="D25" s="127" t="s">
        <v>30</v>
      </c>
      <c r="E25" s="34"/>
      <c r="F25" s="34"/>
      <c r="G25" s="34"/>
      <c r="H25" s="34"/>
      <c r="I25" s="127" t="s">
        <v>24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7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7" t="s">
        <v>25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7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7"/>
      <c r="C28" s="34"/>
      <c r="D28" s="127" t="s">
        <v>31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9"/>
      <c r="B29" s="130"/>
      <c r="C29" s="129"/>
      <c r="D29" s="129"/>
      <c r="E29" s="312" t="s">
        <v>1</v>
      </c>
      <c r="F29" s="312"/>
      <c r="G29" s="312"/>
      <c r="H29" s="312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pans="1:31" s="2" customFormat="1" ht="6.95" customHeight="1">
      <c r="A30" s="34"/>
      <c r="B30" s="37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7"/>
      <c r="C31" s="34"/>
      <c r="D31" s="132"/>
      <c r="E31" s="132"/>
      <c r="F31" s="132"/>
      <c r="G31" s="132"/>
      <c r="H31" s="132"/>
      <c r="I31" s="132"/>
      <c r="J31" s="132"/>
      <c r="K31" s="132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7"/>
      <c r="C32" s="34"/>
      <c r="D32" s="133" t="s">
        <v>34</v>
      </c>
      <c r="E32" s="34"/>
      <c r="F32" s="34"/>
      <c r="G32" s="34"/>
      <c r="H32" s="34"/>
      <c r="I32" s="34"/>
      <c r="J32" s="134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7"/>
      <c r="C33" s="34"/>
      <c r="D33" s="132"/>
      <c r="E33" s="132"/>
      <c r="F33" s="132"/>
      <c r="G33" s="132"/>
      <c r="H33" s="132"/>
      <c r="I33" s="132"/>
      <c r="J33" s="132"/>
      <c r="K33" s="132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7"/>
      <c r="C34" s="34"/>
      <c r="D34" s="34"/>
      <c r="E34" s="34"/>
      <c r="F34" s="135" t="s">
        <v>36</v>
      </c>
      <c r="G34" s="34"/>
      <c r="H34" s="34"/>
      <c r="I34" s="135" t="s">
        <v>35</v>
      </c>
      <c r="J34" s="135" t="s">
        <v>37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7"/>
      <c r="C35" s="34"/>
      <c r="D35" s="136" t="s">
        <v>38</v>
      </c>
      <c r="E35" s="127" t="s">
        <v>39</v>
      </c>
      <c r="F35" s="137">
        <f>ROUND((SUM(BE121:BE128)),  2)</f>
        <v>0</v>
      </c>
      <c r="G35" s="34"/>
      <c r="H35" s="34"/>
      <c r="I35" s="138">
        <v>0.21</v>
      </c>
      <c r="J35" s="137">
        <f>ROUND(((SUM(BE121:BE128))*I35),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7"/>
      <c r="C36" s="34"/>
      <c r="D36" s="34"/>
      <c r="E36" s="127" t="s">
        <v>40</v>
      </c>
      <c r="F36" s="137">
        <f>ROUND((SUM(BF121:BF128)),  2)</f>
        <v>0</v>
      </c>
      <c r="G36" s="34"/>
      <c r="H36" s="34"/>
      <c r="I36" s="138">
        <v>0.15</v>
      </c>
      <c r="J36" s="137">
        <f>ROUND(((SUM(BF121:BF128))*I36),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7"/>
      <c r="C37" s="34"/>
      <c r="D37" s="34"/>
      <c r="E37" s="127" t="s">
        <v>41</v>
      </c>
      <c r="F37" s="137">
        <f>ROUND((SUM(BG121:BG128)),  2)</f>
        <v>0</v>
      </c>
      <c r="G37" s="34"/>
      <c r="H37" s="34"/>
      <c r="I37" s="138">
        <v>0.21</v>
      </c>
      <c r="J37" s="137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7"/>
      <c r="C38" s="34"/>
      <c r="D38" s="34"/>
      <c r="E38" s="127" t="s">
        <v>42</v>
      </c>
      <c r="F38" s="137">
        <f>ROUND((SUM(BH121:BH128)),  2)</f>
        <v>0</v>
      </c>
      <c r="G38" s="34"/>
      <c r="H38" s="34"/>
      <c r="I38" s="138">
        <v>0.15</v>
      </c>
      <c r="J38" s="137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7"/>
      <c r="C39" s="34"/>
      <c r="D39" s="34"/>
      <c r="E39" s="127" t="s">
        <v>43</v>
      </c>
      <c r="F39" s="137">
        <f>ROUND((SUM(BI121:BI128)),  2)</f>
        <v>0</v>
      </c>
      <c r="G39" s="34"/>
      <c r="H39" s="34"/>
      <c r="I39" s="138">
        <v>0</v>
      </c>
      <c r="J39" s="137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7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7"/>
      <c r="C41" s="139"/>
      <c r="D41" s="140" t="s">
        <v>44</v>
      </c>
      <c r="E41" s="141"/>
      <c r="F41" s="141"/>
      <c r="G41" s="142" t="s">
        <v>45</v>
      </c>
      <c r="H41" s="143" t="s">
        <v>46</v>
      </c>
      <c r="I41" s="141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37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1"/>
      <c r="D50" s="146" t="s">
        <v>47</v>
      </c>
      <c r="E50" s="147"/>
      <c r="F50" s="147"/>
      <c r="G50" s="146" t="s">
        <v>48</v>
      </c>
      <c r="H50" s="147"/>
      <c r="I50" s="147"/>
      <c r="J50" s="147"/>
      <c r="K50" s="147"/>
      <c r="L50" s="5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4"/>
      <c r="B61" s="37"/>
      <c r="C61" s="34"/>
      <c r="D61" s="148" t="s">
        <v>49</v>
      </c>
      <c r="E61" s="149"/>
      <c r="F61" s="150" t="s">
        <v>50</v>
      </c>
      <c r="G61" s="148" t="s">
        <v>49</v>
      </c>
      <c r="H61" s="149"/>
      <c r="I61" s="149"/>
      <c r="J61" s="151" t="s">
        <v>50</v>
      </c>
      <c r="K61" s="149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4"/>
      <c r="B65" s="37"/>
      <c r="C65" s="34"/>
      <c r="D65" s="146" t="s">
        <v>51</v>
      </c>
      <c r="E65" s="152"/>
      <c r="F65" s="152"/>
      <c r="G65" s="146" t="s">
        <v>52</v>
      </c>
      <c r="H65" s="152"/>
      <c r="I65" s="152"/>
      <c r="J65" s="152"/>
      <c r="K65" s="152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4"/>
      <c r="B76" s="37"/>
      <c r="C76" s="34"/>
      <c r="D76" s="148" t="s">
        <v>49</v>
      </c>
      <c r="E76" s="149"/>
      <c r="F76" s="150" t="s">
        <v>50</v>
      </c>
      <c r="G76" s="148" t="s">
        <v>49</v>
      </c>
      <c r="H76" s="149"/>
      <c r="I76" s="149"/>
      <c r="J76" s="151" t="s">
        <v>50</v>
      </c>
      <c r="K76" s="149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3"/>
      <c r="C77" s="154"/>
      <c r="D77" s="154"/>
      <c r="E77" s="154"/>
      <c r="F77" s="154"/>
      <c r="G77" s="154"/>
      <c r="H77" s="154"/>
      <c r="I77" s="154"/>
      <c r="J77" s="154"/>
      <c r="K77" s="154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hidden="1" customHeight="1">
      <c r="A81" s="34"/>
      <c r="B81" s="155"/>
      <c r="C81" s="156"/>
      <c r="D81" s="156"/>
      <c r="E81" s="156"/>
      <c r="F81" s="156"/>
      <c r="G81" s="156"/>
      <c r="H81" s="156"/>
      <c r="I81" s="156"/>
      <c r="J81" s="156"/>
      <c r="K81" s="15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hidden="1" customHeight="1">
      <c r="A82" s="34"/>
      <c r="B82" s="35"/>
      <c r="C82" s="22" t="s">
        <v>124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hidden="1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hidden="1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hidden="1" customHeight="1">
      <c r="A85" s="34"/>
      <c r="B85" s="35"/>
      <c r="C85" s="36"/>
      <c r="D85" s="36"/>
      <c r="E85" s="313" t="str">
        <f>E7</f>
        <v>Oprava osvětlení žst. Horka na Moravě, Řepčín, Olomouc - Město</v>
      </c>
      <c r="F85" s="314"/>
      <c r="G85" s="314"/>
      <c r="H85" s="314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hidden="1" customHeight="1">
      <c r="B86" s="20"/>
      <c r="C86" s="28" t="s">
        <v>120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hidden="1" customHeight="1">
      <c r="A87" s="34"/>
      <c r="B87" s="35"/>
      <c r="C87" s="36"/>
      <c r="D87" s="36"/>
      <c r="E87" s="313" t="s">
        <v>757</v>
      </c>
      <c r="F87" s="315"/>
      <c r="G87" s="315"/>
      <c r="H87" s="31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hidden="1" customHeight="1">
      <c r="A88" s="34"/>
      <c r="B88" s="35"/>
      <c r="C88" s="28" t="s">
        <v>122</v>
      </c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hidden="1" customHeight="1">
      <c r="A89" s="34"/>
      <c r="B89" s="35"/>
      <c r="C89" s="36"/>
      <c r="D89" s="36"/>
      <c r="E89" s="263" t="str">
        <f>E11</f>
        <v>3.3 - VRN</v>
      </c>
      <c r="F89" s="315"/>
      <c r="G89" s="315"/>
      <c r="H89" s="315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hidden="1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hidden="1" customHeight="1">
      <c r="A91" s="34"/>
      <c r="B91" s="35"/>
      <c r="C91" s="28" t="s">
        <v>20</v>
      </c>
      <c r="D91" s="36"/>
      <c r="E91" s="36"/>
      <c r="F91" s="26" t="str">
        <f>F14</f>
        <v xml:space="preserve"> </v>
      </c>
      <c r="G91" s="36"/>
      <c r="H91" s="36"/>
      <c r="I91" s="28" t="s">
        <v>22</v>
      </c>
      <c r="J91" s="66">
        <f>IF(J14="","",J14)</f>
        <v>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hidden="1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hidden="1" customHeight="1">
      <c r="A93" s="34"/>
      <c r="B93" s="35"/>
      <c r="C93" s="28" t="s">
        <v>23</v>
      </c>
      <c r="D93" s="36"/>
      <c r="E93" s="36"/>
      <c r="F93" s="26" t="str">
        <f>E17</f>
        <v xml:space="preserve"> </v>
      </c>
      <c r="G93" s="36"/>
      <c r="H93" s="36"/>
      <c r="I93" s="28" t="s">
        <v>28</v>
      </c>
      <c r="J93" s="31" t="str">
        <f>E23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2" hidden="1" customHeight="1">
      <c r="A94" s="34"/>
      <c r="B94" s="35"/>
      <c r="C94" s="28" t="s">
        <v>26</v>
      </c>
      <c r="D94" s="36"/>
      <c r="E94" s="36"/>
      <c r="F94" s="26" t="str">
        <f>IF(E20="","",E20)</f>
        <v>Vyplň údaj</v>
      </c>
      <c r="G94" s="36"/>
      <c r="H94" s="36"/>
      <c r="I94" s="28" t="s">
        <v>30</v>
      </c>
      <c r="J94" s="31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hidden="1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hidden="1" customHeight="1">
      <c r="A96" s="34"/>
      <c r="B96" s="35"/>
      <c r="C96" s="157" t="s">
        <v>125</v>
      </c>
      <c r="D96" s="122"/>
      <c r="E96" s="122"/>
      <c r="F96" s="122"/>
      <c r="G96" s="122"/>
      <c r="H96" s="122"/>
      <c r="I96" s="122"/>
      <c r="J96" s="158" t="s">
        <v>126</v>
      </c>
      <c r="K96" s="122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hidden="1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9" hidden="1" customHeight="1">
      <c r="A98" s="34"/>
      <c r="B98" s="35"/>
      <c r="C98" s="159" t="s">
        <v>127</v>
      </c>
      <c r="D98" s="36"/>
      <c r="E98" s="36"/>
      <c r="F98" s="36"/>
      <c r="G98" s="36"/>
      <c r="H98" s="36"/>
      <c r="I98" s="36"/>
      <c r="J98" s="84">
        <f>J121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6" t="s">
        <v>128</v>
      </c>
    </row>
    <row r="99" spans="1:47" s="9" customFormat="1" ht="24.95" hidden="1" customHeight="1">
      <c r="B99" s="160"/>
      <c r="C99" s="161"/>
      <c r="D99" s="162" t="s">
        <v>135</v>
      </c>
      <c r="E99" s="163"/>
      <c r="F99" s="163"/>
      <c r="G99" s="163"/>
      <c r="H99" s="163"/>
      <c r="I99" s="163"/>
      <c r="J99" s="164">
        <f>J122</f>
        <v>0</v>
      </c>
      <c r="K99" s="161"/>
      <c r="L99" s="165"/>
    </row>
    <row r="100" spans="1:47" s="2" customFormat="1" ht="21.75" hidden="1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hidden="1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ht="11.25" hidden="1"/>
    <row r="103" spans="1:47" ht="11.25" hidden="1"/>
    <row r="104" spans="1:47" ht="11.25" hidden="1"/>
    <row r="105" spans="1:4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>
      <c r="A106" s="34"/>
      <c r="B106" s="35"/>
      <c r="C106" s="22" t="s">
        <v>136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>
      <c r="A109" s="34"/>
      <c r="B109" s="35"/>
      <c r="C109" s="36"/>
      <c r="D109" s="36"/>
      <c r="E109" s="313" t="str">
        <f>E7</f>
        <v>Oprava osvětlení žst. Horka na Moravě, Řepčín, Olomouc - Město</v>
      </c>
      <c r="F109" s="314"/>
      <c r="G109" s="314"/>
      <c r="H109" s="314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>
      <c r="B110" s="20"/>
      <c r="C110" s="28" t="s">
        <v>120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16.5" customHeight="1">
      <c r="A111" s="34"/>
      <c r="B111" s="35"/>
      <c r="C111" s="36"/>
      <c r="D111" s="36"/>
      <c r="E111" s="313" t="s">
        <v>757</v>
      </c>
      <c r="F111" s="315"/>
      <c r="G111" s="315"/>
      <c r="H111" s="315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8" t="s">
        <v>122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63" t="str">
        <f>E11</f>
        <v>3.3 - VRN</v>
      </c>
      <c r="F113" s="315"/>
      <c r="G113" s="315"/>
      <c r="H113" s="31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8" t="s">
        <v>20</v>
      </c>
      <c r="D115" s="36"/>
      <c r="E115" s="36"/>
      <c r="F115" s="26" t="str">
        <f>F14</f>
        <v xml:space="preserve"> </v>
      </c>
      <c r="G115" s="36"/>
      <c r="H115" s="36"/>
      <c r="I115" s="28" t="s">
        <v>22</v>
      </c>
      <c r="J115" s="66">
        <f>IF(J14="","",J14)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8" t="s">
        <v>23</v>
      </c>
      <c r="D117" s="36"/>
      <c r="E117" s="36"/>
      <c r="F117" s="26" t="str">
        <f>E17</f>
        <v xml:space="preserve"> </v>
      </c>
      <c r="G117" s="36"/>
      <c r="H117" s="36"/>
      <c r="I117" s="28" t="s">
        <v>28</v>
      </c>
      <c r="J117" s="31" t="str">
        <f>E23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8" t="s">
        <v>26</v>
      </c>
      <c r="D118" s="36"/>
      <c r="E118" s="36"/>
      <c r="F118" s="26" t="str">
        <f>IF(E20="","",E20)</f>
        <v>Vyplň údaj</v>
      </c>
      <c r="G118" s="36"/>
      <c r="H118" s="36"/>
      <c r="I118" s="28" t="s">
        <v>30</v>
      </c>
      <c r="J118" s="31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1"/>
      <c r="B120" s="172"/>
      <c r="C120" s="173" t="s">
        <v>137</v>
      </c>
      <c r="D120" s="174" t="s">
        <v>59</v>
      </c>
      <c r="E120" s="174" t="s">
        <v>55</v>
      </c>
      <c r="F120" s="174" t="s">
        <v>56</v>
      </c>
      <c r="G120" s="174" t="s">
        <v>138</v>
      </c>
      <c r="H120" s="174" t="s">
        <v>139</v>
      </c>
      <c r="I120" s="174" t="s">
        <v>140</v>
      </c>
      <c r="J120" s="174" t="s">
        <v>126</v>
      </c>
      <c r="K120" s="175" t="s">
        <v>141</v>
      </c>
      <c r="L120" s="176"/>
      <c r="M120" s="75" t="s">
        <v>1</v>
      </c>
      <c r="N120" s="76" t="s">
        <v>38</v>
      </c>
      <c r="O120" s="76" t="s">
        <v>142</v>
      </c>
      <c r="P120" s="76" t="s">
        <v>143</v>
      </c>
      <c r="Q120" s="76" t="s">
        <v>144</v>
      </c>
      <c r="R120" s="76" t="s">
        <v>145</v>
      </c>
      <c r="S120" s="76" t="s">
        <v>146</v>
      </c>
      <c r="T120" s="77" t="s">
        <v>147</v>
      </c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/>
    </row>
    <row r="121" spans="1:65" s="2" customFormat="1" ht="22.9" customHeight="1">
      <c r="A121" s="34"/>
      <c r="B121" s="35"/>
      <c r="C121" s="82" t="s">
        <v>148</v>
      </c>
      <c r="D121" s="36"/>
      <c r="E121" s="36"/>
      <c r="F121" s="36"/>
      <c r="G121" s="36"/>
      <c r="H121" s="36"/>
      <c r="I121" s="36"/>
      <c r="J121" s="177">
        <f>BK121</f>
        <v>0</v>
      </c>
      <c r="K121" s="36"/>
      <c r="L121" s="37"/>
      <c r="M121" s="78"/>
      <c r="N121" s="178"/>
      <c r="O121" s="79"/>
      <c r="P121" s="179">
        <f>P122</f>
        <v>0</v>
      </c>
      <c r="Q121" s="79"/>
      <c r="R121" s="179">
        <f>R122</f>
        <v>0</v>
      </c>
      <c r="S121" s="79"/>
      <c r="T121" s="180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73</v>
      </c>
      <c r="AU121" s="16" t="s">
        <v>128</v>
      </c>
      <c r="BK121" s="181">
        <f>BK122</f>
        <v>0</v>
      </c>
    </row>
    <row r="122" spans="1:65" s="12" customFormat="1" ht="25.9" customHeight="1">
      <c r="B122" s="200"/>
      <c r="C122" s="201"/>
      <c r="D122" s="202" t="s">
        <v>73</v>
      </c>
      <c r="E122" s="203" t="s">
        <v>108</v>
      </c>
      <c r="F122" s="203" t="s">
        <v>511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SUM(P123:P128)</f>
        <v>0</v>
      </c>
      <c r="Q122" s="208"/>
      <c r="R122" s="209">
        <f>SUM(R123:R128)</f>
        <v>0</v>
      </c>
      <c r="S122" s="208"/>
      <c r="T122" s="210">
        <f>SUM(T123:T128)</f>
        <v>0</v>
      </c>
      <c r="AR122" s="211" t="s">
        <v>331</v>
      </c>
      <c r="AT122" s="212" t="s">
        <v>73</v>
      </c>
      <c r="AU122" s="212" t="s">
        <v>74</v>
      </c>
      <c r="AY122" s="211" t="s">
        <v>155</v>
      </c>
      <c r="BK122" s="213">
        <f>SUM(BK123:BK128)</f>
        <v>0</v>
      </c>
    </row>
    <row r="123" spans="1:65" s="2" customFormat="1" ht="14.45" customHeight="1">
      <c r="A123" s="34"/>
      <c r="B123" s="35"/>
      <c r="C123" s="216" t="s">
        <v>81</v>
      </c>
      <c r="D123" s="216" t="s">
        <v>289</v>
      </c>
      <c r="E123" s="217" t="s">
        <v>518</v>
      </c>
      <c r="F123" s="218" t="s">
        <v>519</v>
      </c>
      <c r="G123" s="219" t="s">
        <v>515</v>
      </c>
      <c r="H123" s="247"/>
      <c r="I123" s="221"/>
      <c r="J123" s="222">
        <f t="shared" ref="J123:J128" si="0">ROUND(I123*H123,2)</f>
        <v>0</v>
      </c>
      <c r="K123" s="218" t="s">
        <v>759</v>
      </c>
      <c r="L123" s="37"/>
      <c r="M123" s="223" t="s">
        <v>1</v>
      </c>
      <c r="N123" s="224" t="s">
        <v>39</v>
      </c>
      <c r="O123" s="71"/>
      <c r="P123" s="192">
        <f t="shared" ref="P123:P128" si="1">O123*H123</f>
        <v>0</v>
      </c>
      <c r="Q123" s="192">
        <v>0</v>
      </c>
      <c r="R123" s="192">
        <f t="shared" ref="R123:R128" si="2">Q123*H123</f>
        <v>0</v>
      </c>
      <c r="S123" s="192">
        <v>0</v>
      </c>
      <c r="T123" s="193">
        <f t="shared" ref="T123:T128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4" t="s">
        <v>156</v>
      </c>
      <c r="AT123" s="194" t="s">
        <v>289</v>
      </c>
      <c r="AU123" s="194" t="s">
        <v>81</v>
      </c>
      <c r="AY123" s="16" t="s">
        <v>155</v>
      </c>
      <c r="BE123" s="118">
        <f t="shared" ref="BE123:BE128" si="4">IF(N123="základní",J123,0)</f>
        <v>0</v>
      </c>
      <c r="BF123" s="118">
        <f t="shared" ref="BF123:BF128" si="5">IF(N123="snížená",J123,0)</f>
        <v>0</v>
      </c>
      <c r="BG123" s="118">
        <f t="shared" ref="BG123:BG128" si="6">IF(N123="zákl. přenesená",J123,0)</f>
        <v>0</v>
      </c>
      <c r="BH123" s="118">
        <f t="shared" ref="BH123:BH128" si="7">IF(N123="sníž. přenesená",J123,0)</f>
        <v>0</v>
      </c>
      <c r="BI123" s="118">
        <f t="shared" ref="BI123:BI128" si="8">IF(N123="nulová",J123,0)</f>
        <v>0</v>
      </c>
      <c r="BJ123" s="16" t="s">
        <v>81</v>
      </c>
      <c r="BK123" s="118">
        <f t="shared" ref="BK123:BK128" si="9">ROUND(I123*H123,2)</f>
        <v>0</v>
      </c>
      <c r="BL123" s="16" t="s">
        <v>156</v>
      </c>
      <c r="BM123" s="194" t="s">
        <v>840</v>
      </c>
    </row>
    <row r="124" spans="1:65" s="2" customFormat="1" ht="24.2" customHeight="1">
      <c r="A124" s="34"/>
      <c r="B124" s="35"/>
      <c r="C124" s="216" t="s">
        <v>83</v>
      </c>
      <c r="D124" s="216" t="s">
        <v>289</v>
      </c>
      <c r="E124" s="217" t="s">
        <v>513</v>
      </c>
      <c r="F124" s="218" t="s">
        <v>514</v>
      </c>
      <c r="G124" s="219" t="s">
        <v>515</v>
      </c>
      <c r="H124" s="247"/>
      <c r="I124" s="221"/>
      <c r="J124" s="222">
        <f t="shared" si="0"/>
        <v>0</v>
      </c>
      <c r="K124" s="218" t="s">
        <v>759</v>
      </c>
      <c r="L124" s="37"/>
      <c r="M124" s="223" t="s">
        <v>1</v>
      </c>
      <c r="N124" s="224" t="s">
        <v>39</v>
      </c>
      <c r="O124" s="71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4" t="s">
        <v>156</v>
      </c>
      <c r="AT124" s="194" t="s">
        <v>289</v>
      </c>
      <c r="AU124" s="194" t="s">
        <v>81</v>
      </c>
      <c r="AY124" s="16" t="s">
        <v>155</v>
      </c>
      <c r="BE124" s="118">
        <f t="shared" si="4"/>
        <v>0</v>
      </c>
      <c r="BF124" s="118">
        <f t="shared" si="5"/>
        <v>0</v>
      </c>
      <c r="BG124" s="118">
        <f t="shared" si="6"/>
        <v>0</v>
      </c>
      <c r="BH124" s="118">
        <f t="shared" si="7"/>
        <v>0</v>
      </c>
      <c r="BI124" s="118">
        <f t="shared" si="8"/>
        <v>0</v>
      </c>
      <c r="BJ124" s="16" t="s">
        <v>81</v>
      </c>
      <c r="BK124" s="118">
        <f t="shared" si="9"/>
        <v>0</v>
      </c>
      <c r="BL124" s="16" t="s">
        <v>156</v>
      </c>
      <c r="BM124" s="194" t="s">
        <v>841</v>
      </c>
    </row>
    <row r="125" spans="1:65" s="2" customFormat="1" ht="24.2" customHeight="1">
      <c r="A125" s="34"/>
      <c r="B125" s="35"/>
      <c r="C125" s="216" t="s">
        <v>217</v>
      </c>
      <c r="D125" s="216" t="s">
        <v>289</v>
      </c>
      <c r="E125" s="217" t="s">
        <v>522</v>
      </c>
      <c r="F125" s="218" t="s">
        <v>523</v>
      </c>
      <c r="G125" s="219" t="s">
        <v>515</v>
      </c>
      <c r="H125" s="247"/>
      <c r="I125" s="221"/>
      <c r="J125" s="222">
        <f t="shared" si="0"/>
        <v>0</v>
      </c>
      <c r="K125" s="218" t="s">
        <v>759</v>
      </c>
      <c r="L125" s="37"/>
      <c r="M125" s="223" t="s">
        <v>1</v>
      </c>
      <c r="N125" s="224" t="s">
        <v>39</v>
      </c>
      <c r="O125" s="71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94" t="s">
        <v>264</v>
      </c>
      <c r="AT125" s="194" t="s">
        <v>289</v>
      </c>
      <c r="AU125" s="194" t="s">
        <v>81</v>
      </c>
      <c r="AY125" s="16" t="s">
        <v>155</v>
      </c>
      <c r="BE125" s="118">
        <f t="shared" si="4"/>
        <v>0</v>
      </c>
      <c r="BF125" s="118">
        <f t="shared" si="5"/>
        <v>0</v>
      </c>
      <c r="BG125" s="118">
        <f t="shared" si="6"/>
        <v>0</v>
      </c>
      <c r="BH125" s="118">
        <f t="shared" si="7"/>
        <v>0</v>
      </c>
      <c r="BI125" s="118">
        <f t="shared" si="8"/>
        <v>0</v>
      </c>
      <c r="BJ125" s="16" t="s">
        <v>81</v>
      </c>
      <c r="BK125" s="118">
        <f t="shared" si="9"/>
        <v>0</v>
      </c>
      <c r="BL125" s="16" t="s">
        <v>264</v>
      </c>
      <c r="BM125" s="194" t="s">
        <v>842</v>
      </c>
    </row>
    <row r="126" spans="1:65" s="2" customFormat="1" ht="24.2" customHeight="1">
      <c r="A126" s="34"/>
      <c r="B126" s="35"/>
      <c r="C126" s="216" t="s">
        <v>156</v>
      </c>
      <c r="D126" s="216" t="s">
        <v>289</v>
      </c>
      <c r="E126" s="217" t="s">
        <v>527</v>
      </c>
      <c r="F126" s="218" t="s">
        <v>843</v>
      </c>
      <c r="G126" s="219" t="s">
        <v>240</v>
      </c>
      <c r="H126" s="220">
        <v>12</v>
      </c>
      <c r="I126" s="221"/>
      <c r="J126" s="222">
        <f t="shared" si="0"/>
        <v>0</v>
      </c>
      <c r="K126" s="218" t="s">
        <v>1</v>
      </c>
      <c r="L126" s="37"/>
      <c r="M126" s="223" t="s">
        <v>1</v>
      </c>
      <c r="N126" s="224" t="s">
        <v>39</v>
      </c>
      <c r="O126" s="71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4" t="s">
        <v>156</v>
      </c>
      <c r="AT126" s="194" t="s">
        <v>289</v>
      </c>
      <c r="AU126" s="194" t="s">
        <v>81</v>
      </c>
      <c r="AY126" s="16" t="s">
        <v>155</v>
      </c>
      <c r="BE126" s="118">
        <f t="shared" si="4"/>
        <v>0</v>
      </c>
      <c r="BF126" s="118">
        <f t="shared" si="5"/>
        <v>0</v>
      </c>
      <c r="BG126" s="118">
        <f t="shared" si="6"/>
        <v>0</v>
      </c>
      <c r="BH126" s="118">
        <f t="shared" si="7"/>
        <v>0</v>
      </c>
      <c r="BI126" s="118">
        <f t="shared" si="8"/>
        <v>0</v>
      </c>
      <c r="BJ126" s="16" t="s">
        <v>81</v>
      </c>
      <c r="BK126" s="118">
        <f t="shared" si="9"/>
        <v>0</v>
      </c>
      <c r="BL126" s="16" t="s">
        <v>156</v>
      </c>
      <c r="BM126" s="194" t="s">
        <v>844</v>
      </c>
    </row>
    <row r="127" spans="1:65" s="2" customFormat="1" ht="14.45" customHeight="1">
      <c r="A127" s="34"/>
      <c r="B127" s="35"/>
      <c r="C127" s="216" t="s">
        <v>331</v>
      </c>
      <c r="D127" s="216" t="s">
        <v>289</v>
      </c>
      <c r="E127" s="217" t="s">
        <v>532</v>
      </c>
      <c r="F127" s="218" t="s">
        <v>845</v>
      </c>
      <c r="G127" s="219" t="s">
        <v>240</v>
      </c>
      <c r="H127" s="220">
        <v>12</v>
      </c>
      <c r="I127" s="221"/>
      <c r="J127" s="222">
        <f t="shared" si="0"/>
        <v>0</v>
      </c>
      <c r="K127" s="218" t="s">
        <v>1</v>
      </c>
      <c r="L127" s="37"/>
      <c r="M127" s="223" t="s">
        <v>1</v>
      </c>
      <c r="N127" s="224" t="s">
        <v>39</v>
      </c>
      <c r="O127" s="71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4" t="s">
        <v>264</v>
      </c>
      <c r="AT127" s="194" t="s">
        <v>289</v>
      </c>
      <c r="AU127" s="194" t="s">
        <v>81</v>
      </c>
      <c r="AY127" s="16" t="s">
        <v>155</v>
      </c>
      <c r="BE127" s="118">
        <f t="shared" si="4"/>
        <v>0</v>
      </c>
      <c r="BF127" s="118">
        <f t="shared" si="5"/>
        <v>0</v>
      </c>
      <c r="BG127" s="118">
        <f t="shared" si="6"/>
        <v>0</v>
      </c>
      <c r="BH127" s="118">
        <f t="shared" si="7"/>
        <v>0</v>
      </c>
      <c r="BI127" s="118">
        <f t="shared" si="8"/>
        <v>0</v>
      </c>
      <c r="BJ127" s="16" t="s">
        <v>81</v>
      </c>
      <c r="BK127" s="118">
        <f t="shared" si="9"/>
        <v>0</v>
      </c>
      <c r="BL127" s="16" t="s">
        <v>264</v>
      </c>
      <c r="BM127" s="194" t="s">
        <v>846</v>
      </c>
    </row>
    <row r="128" spans="1:65" s="2" customFormat="1" ht="24.2" customHeight="1">
      <c r="A128" s="34"/>
      <c r="B128" s="35"/>
      <c r="C128" s="216" t="s">
        <v>681</v>
      </c>
      <c r="D128" s="216" t="s">
        <v>289</v>
      </c>
      <c r="E128" s="217" t="s">
        <v>536</v>
      </c>
      <c r="F128" s="218" t="s">
        <v>537</v>
      </c>
      <c r="G128" s="219" t="s">
        <v>152</v>
      </c>
      <c r="H128" s="220">
        <v>4</v>
      </c>
      <c r="I128" s="221"/>
      <c r="J128" s="222">
        <f t="shared" si="0"/>
        <v>0</v>
      </c>
      <c r="K128" s="218" t="s">
        <v>1</v>
      </c>
      <c r="L128" s="37"/>
      <c r="M128" s="248" t="s">
        <v>1</v>
      </c>
      <c r="N128" s="249" t="s">
        <v>39</v>
      </c>
      <c r="O128" s="250"/>
      <c r="P128" s="251">
        <f t="shared" si="1"/>
        <v>0</v>
      </c>
      <c r="Q128" s="251">
        <v>0</v>
      </c>
      <c r="R128" s="251">
        <f t="shared" si="2"/>
        <v>0</v>
      </c>
      <c r="S128" s="251">
        <v>0</v>
      </c>
      <c r="T128" s="252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4" t="s">
        <v>156</v>
      </c>
      <c r="AT128" s="194" t="s">
        <v>289</v>
      </c>
      <c r="AU128" s="194" t="s">
        <v>81</v>
      </c>
      <c r="AY128" s="16" t="s">
        <v>155</v>
      </c>
      <c r="BE128" s="118">
        <f t="shared" si="4"/>
        <v>0</v>
      </c>
      <c r="BF128" s="118">
        <f t="shared" si="5"/>
        <v>0</v>
      </c>
      <c r="BG128" s="118">
        <f t="shared" si="6"/>
        <v>0</v>
      </c>
      <c r="BH128" s="118">
        <f t="shared" si="7"/>
        <v>0</v>
      </c>
      <c r="BI128" s="118">
        <f t="shared" si="8"/>
        <v>0</v>
      </c>
      <c r="BJ128" s="16" t="s">
        <v>81</v>
      </c>
      <c r="BK128" s="118">
        <f t="shared" si="9"/>
        <v>0</v>
      </c>
      <c r="BL128" s="16" t="s">
        <v>156</v>
      </c>
      <c r="BM128" s="194" t="s">
        <v>847</v>
      </c>
    </row>
    <row r="129" spans="1:31" s="2" customFormat="1" ht="6.95" customHeight="1">
      <c r="A129" s="34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37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iZY5GHilq8qgr9RXtlVpDgXmf0QlsRmSe/odk8Gv3uEbhaD7kQgtwpWoDVeFatMmgSE7G0zXu42sdKkN4TlQ4g==" saltValue="NodLO3GTJ8/3zfgUQp+x7t1g5ZeTQig4aLzUsER5PeWicIZQmMp1u1Gd9fBf5LpKJMJyrIxeriHvTkRFT6O/3w==" spinCount="100000" sheet="1" objects="1" scenarios="1" formatColumns="0" formatRows="0" autoFilter="0"/>
  <autoFilter ref="C120:K12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1.1 - nz. Horka nad Morav...</vt:lpstr>
      <vt:lpstr>2.1 - ŽST Řepčín, oprava ...</vt:lpstr>
      <vt:lpstr>2.2 - ŽST Řepčín - oprava...</vt:lpstr>
      <vt:lpstr>3.1 - Rozvody NN</vt:lpstr>
      <vt:lpstr>3.2 - Zemní práce</vt:lpstr>
      <vt:lpstr>3.3 - VRN</vt:lpstr>
      <vt:lpstr>'1.1 - nz. Horka nad Morav...'!Názvy_tisku</vt:lpstr>
      <vt:lpstr>'2.1 - ŽST Řepčín, oprava ...'!Názvy_tisku</vt:lpstr>
      <vt:lpstr>'2.2 - ŽST Řepčín - oprava...'!Názvy_tisku</vt:lpstr>
      <vt:lpstr>'3.1 - Rozvody NN'!Názvy_tisku</vt:lpstr>
      <vt:lpstr>'3.2 - Zemní práce'!Názvy_tisku</vt:lpstr>
      <vt:lpstr>'3.3 - VRN'!Názvy_tisku</vt:lpstr>
      <vt:lpstr>'Rekapitulace stavby'!Názvy_tisku</vt:lpstr>
      <vt:lpstr>'1.1 - nz. Horka nad Morav...'!Oblast_tisku</vt:lpstr>
      <vt:lpstr>'2.1 - ŽST Řepčín, oprava ...'!Oblast_tisku</vt:lpstr>
      <vt:lpstr>'2.2 - ŽST Řepčín - oprava...'!Oblast_tisku</vt:lpstr>
      <vt:lpstr>'3.1 - Rozvody NN'!Oblast_tisku</vt:lpstr>
      <vt:lpstr>'3.2 - Zemní práce'!Oblast_tisku</vt:lpstr>
      <vt:lpstr>'3.3 -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Kučík Martin, Ing.</dc:creator>
  <cp:lastModifiedBy>Duda Vlastimil, Ing.</cp:lastModifiedBy>
  <dcterms:created xsi:type="dcterms:W3CDTF">2020-07-27T17:21:22Z</dcterms:created>
  <dcterms:modified xsi:type="dcterms:W3CDTF">2020-08-18T10:16:48Z</dcterms:modified>
</cp:coreProperties>
</file>